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0730" windowHeight="11160" tabRatio="622" activeTab="1"/>
  </bookViews>
  <sheets>
    <sheet name="PAAP 2024" sheetId="2" r:id="rId1"/>
    <sheet name="Achizitii directe 2024" sheetId="3" r:id="rId2"/>
    <sheet name="Sheet1" sheetId="4" r:id="rId3"/>
  </sheets>
  <definedNames>
    <definedName name="_xlnm.Print_Area" localSheetId="0">'PAAP 2024'!$A$1:$N$40</definedName>
  </definedNames>
  <calcPr calcId="144525"/>
</workbook>
</file>

<file path=xl/calcChain.xml><?xml version="1.0" encoding="utf-8"?>
<calcChain xmlns="http://schemas.openxmlformats.org/spreadsheetml/2006/main">
  <c r="E152" i="3" l="1"/>
  <c r="E113" i="3" l="1"/>
  <c r="H18" i="2"/>
  <c r="E103" i="3"/>
  <c r="E122" i="3"/>
  <c r="E77" i="3"/>
  <c r="E83" i="3"/>
  <c r="E98" i="3"/>
  <c r="E23" i="3" l="1"/>
  <c r="E11" i="3" l="1"/>
  <c r="E28" i="3" l="1"/>
  <c r="E94" i="3" l="1"/>
  <c r="E126" i="3" l="1"/>
  <c r="E137" i="3" l="1"/>
  <c r="E38" i="3" l="1"/>
  <c r="E24" i="3"/>
  <c r="E30" i="3"/>
  <c r="E37" i="3" l="1"/>
  <c r="E121" i="3" l="1"/>
  <c r="E120" i="3"/>
  <c r="E119" i="3"/>
  <c r="E93" i="3" l="1"/>
  <c r="E12" i="3" l="1"/>
  <c r="E118" i="3" l="1"/>
  <c r="E117" i="3"/>
  <c r="E95" i="3" l="1"/>
  <c r="E36" i="3"/>
  <c r="E35" i="3"/>
  <c r="E100" i="3"/>
  <c r="E116" i="3"/>
  <c r="E115" i="3"/>
  <c r="H16" i="2" l="1"/>
  <c r="H14" i="2"/>
  <c r="E27" i="3" l="1"/>
  <c r="E26" i="3"/>
  <c r="E13" i="3" l="1"/>
  <c r="E136" i="3"/>
  <c r="E91" i="3" l="1"/>
  <c r="E75" i="3" l="1"/>
  <c r="E16" i="3"/>
  <c r="E104" i="3" l="1"/>
  <c r="E112" i="3"/>
  <c r="E44" i="3"/>
  <c r="E97" i="3" l="1"/>
  <c r="E18" i="3"/>
  <c r="E47" i="3" l="1"/>
  <c r="D25" i="4" l="1"/>
  <c r="D24" i="4" l="1"/>
  <c r="D23" i="4"/>
  <c r="D22" i="4"/>
  <c r="D21" i="4"/>
  <c r="D20" i="4"/>
  <c r="D19" i="4"/>
  <c r="D18" i="4"/>
  <c r="D17" i="4"/>
  <c r="D16" i="4"/>
  <c r="D15" i="4"/>
  <c r="D14" i="4"/>
  <c r="D13" i="4"/>
  <c r="D12" i="4"/>
  <c r="D11" i="4"/>
  <c r="D10" i="4"/>
  <c r="D4" i="4"/>
  <c r="D5" i="4"/>
  <c r="D6" i="4"/>
  <c r="D7" i="4"/>
  <c r="D8" i="4"/>
  <c r="D9" i="4"/>
  <c r="D3" i="4"/>
</calcChain>
</file>

<file path=xl/sharedStrings.xml><?xml version="1.0" encoding="utf-8"?>
<sst xmlns="http://schemas.openxmlformats.org/spreadsheetml/2006/main" count="1038" uniqueCount="534">
  <si>
    <t>Nr. crt.</t>
  </si>
  <si>
    <t>Procedura stabilita/ instrumente specifice pentru derularea procesului de achizitie</t>
  </si>
  <si>
    <t>Rezultatul procedurii</t>
  </si>
  <si>
    <t>Modalitatea de derulare a procedurii de atribuire</t>
  </si>
  <si>
    <t>Min</t>
  </si>
  <si>
    <t>Max</t>
  </si>
  <si>
    <t>Online</t>
  </si>
  <si>
    <t>Acord-cadru</t>
  </si>
  <si>
    <t>Dialog competitiv</t>
  </si>
  <si>
    <t>Parteneriat pentru inovare</t>
  </si>
  <si>
    <t>Cod CPV și descrierea codului CPV</t>
  </si>
  <si>
    <t>Procedura stabilită/ instrumente specifice pentru derularea procesului de achiziție</t>
  </si>
  <si>
    <t>Valoare estimată
(RON fără TVA)</t>
  </si>
  <si>
    <t>Sursa de finanțare</t>
  </si>
  <si>
    <t>Data (luna) estimată pentru inițierea procedurii</t>
  </si>
  <si>
    <t>Data (luna) estimată pentru atribuirea contractului de achiziție publică/semnarea acordului-cadru</t>
  </si>
  <si>
    <t>Persoana responsabilă cu aplicarea procedurii de atribuire</t>
  </si>
  <si>
    <t>Data introducerii procedurii în Programul anual al achizițiilor publice</t>
  </si>
  <si>
    <t>Licitație deschisă</t>
  </si>
  <si>
    <t>Licitație restrânsă</t>
  </si>
  <si>
    <t>Negociere competitivă</t>
  </si>
  <si>
    <t>Concurs de soluții</t>
  </si>
  <si>
    <t>Procedură simplificată</t>
  </si>
  <si>
    <t>Negociere fără publicare prealabilă</t>
  </si>
  <si>
    <t>Procedura de atribuire aplicabilă în cazul serviciilor sociale și al altor servicii specifice</t>
  </si>
  <si>
    <t>Obiectul achiziție directe</t>
  </si>
  <si>
    <t>Data (luna) estimată pentru inițierea achiziției</t>
  </si>
  <si>
    <t>Data (luna) estimată pentru finalizarea  achiziției</t>
  </si>
  <si>
    <t>Persoana responsabilă cu derularea achiziției</t>
  </si>
  <si>
    <t>Data înregistrării nevoii</t>
  </si>
  <si>
    <t>SERVICIUL DEZVOLTARE REGLEMENTARI TEHNICE SI COORDONARE MENTENANTA AERONAVE</t>
  </si>
  <si>
    <t>71900000-7</t>
  </si>
  <si>
    <t>Buget de stat</t>
  </si>
  <si>
    <t>Servicii de laborator</t>
  </si>
  <si>
    <t>Nr. 
Crt.</t>
  </si>
  <si>
    <t>Bugetul de stat</t>
  </si>
  <si>
    <t xml:space="preserve">SERVICIUL METODICA SI REGLEMENTARI AERONAUTICE </t>
  </si>
  <si>
    <t>Servicii de analiza de laborator a uleiurilor de aviatie</t>
  </si>
  <si>
    <t>Obiectul acordului cadru/contractului de achiziție publică
Cod unic de identificare a achizitiei
24367374/2019/</t>
  </si>
  <si>
    <t>TBD</t>
  </si>
  <si>
    <t>Plt. Mărtinaş Paul
Cdor. Burtan Marius</t>
  </si>
  <si>
    <t>30.04.2023</t>
  </si>
  <si>
    <t>BIROUL COMUNICAŢII AERONAUTICE ŞI TEHNOLOGIA INFORMAŢIEI</t>
  </si>
  <si>
    <t>SERVICIUL PROGRAME, NORME LOGISTICE, PATRIMONIU IMOBILIAR ŞI PROTECŢIA MEDIULUI</t>
  </si>
  <si>
    <t>18143000-3</t>
  </si>
  <si>
    <t>18.01.2023</t>
  </si>
  <si>
    <t>01.04.2023</t>
  </si>
  <si>
    <t>Uniforme militare</t>
  </si>
  <si>
    <t>Echipament de protecție</t>
  </si>
  <si>
    <t xml:space="preserve">Slt. Neacșu Alexandru
Slt. Muraru Ema </t>
  </si>
  <si>
    <t>Achiziție de mijloace fixe, necesare mentenanței la aeronavele din dotarea IGAv (Ec 135/H 135, Mi8/17, IAR 316B, Piper PA-42, Cessna Citation V, Bombardier Learjet 75, Sikorsky S 70)</t>
  </si>
  <si>
    <t>73435000-0</t>
  </si>
  <si>
    <t>Echipamente de testare pentru aeronave</t>
  </si>
  <si>
    <t>Slt. Neacșu Alexandru
Lt.cdor. Radu Marius</t>
  </si>
  <si>
    <t>BIROUL ADMINISTRATIV</t>
  </si>
  <si>
    <t>33760000-5</t>
  </si>
  <si>
    <t>30.06.2024</t>
  </si>
  <si>
    <t>01.06.2024</t>
  </si>
  <si>
    <t>39831240-0</t>
  </si>
  <si>
    <t>Produse de curățenie</t>
  </si>
  <si>
    <t>90921000-9</t>
  </si>
  <si>
    <t>01.04.2024</t>
  </si>
  <si>
    <t>15.12.2024</t>
  </si>
  <si>
    <t>Echipament de reprezentare</t>
  </si>
  <si>
    <t>Produse de papetărie și birotică</t>
  </si>
  <si>
    <t>30192700-8</t>
  </si>
  <si>
    <t>Papetărie</t>
  </si>
  <si>
    <t>31.12.2024</t>
  </si>
  <si>
    <t>01.02.2024</t>
  </si>
  <si>
    <t>31.03.2024</t>
  </si>
  <si>
    <t>31.05.2024</t>
  </si>
  <si>
    <t>29.02.2024</t>
  </si>
  <si>
    <t>SECȚIA REPARAȚII AERONAVE</t>
  </si>
  <si>
    <t>Achiziții de materiale consumabile, necesare mentenanței la aeronavele din dotarea IGAv (Ec 135/H 135, Mi8/17, IAR 316B, Piper PA-42, Cessna Citation V, Bombardier Learjet 75, Sikorsky S 70)</t>
  </si>
  <si>
    <t>34731700-7 34741000-3</t>
  </si>
  <si>
    <t>Piese pentru elicoptere       Echipament aeronave</t>
  </si>
  <si>
    <t>Achiziții de obiecte de inventar, necesare mentenanței la aeronavele din dotarea IGAv (Ec 135/H 135, Mi8/17, IAR 316B, Piper PA-42, Cessna Citation V, Bombardier Learjet 75, Sikorsky S 70)</t>
  </si>
  <si>
    <t>34731700-7 34741000-3 44511000-5 38500000-0</t>
  </si>
  <si>
    <t>Piese pentru elicoptere       Echipament aeronave                       Scule de mână                               Aparate de control și de testare</t>
  </si>
  <si>
    <t>Achiziții de servicii pentru metrologizarea sculelor și SDV-urilor aparținând SRA, necesare mentenanței la aeronavele din dotarea IGAv (Ec 135/H 135, Mi8/17, IAR 316B, Piper PA-42, Cessna Citation V, Bombardier Learjet 75, Sikorsky S 70)</t>
  </si>
  <si>
    <t>50411000-9</t>
  </si>
  <si>
    <t>Servicii de reparare și de întreținere a aparatelor de măsurare</t>
  </si>
  <si>
    <t>Achiziții de azot comprimat, necesare mentenanței la aeronavele din dotarea IGAv (Ec 135/H 135, Mi8/17, IAR 316B, Piper PA-42, Cessna Citation V, Bombardier Learjet 75, Sikorsky S 70)</t>
  </si>
  <si>
    <t>24111700-2</t>
  </si>
  <si>
    <t>Azot comprimat</t>
  </si>
  <si>
    <t>Materiale pentru curățenie</t>
  </si>
  <si>
    <t>Lt. Lăcătușu Stelian
Sg. Maj. Ciumeti Felix</t>
  </si>
  <si>
    <t>23.02.2024</t>
  </si>
  <si>
    <t>Soluție Ad-Blue ISO 22241</t>
  </si>
  <si>
    <t>24957000-7</t>
  </si>
  <si>
    <t>Aditivi chimici</t>
  </si>
  <si>
    <t>15.03.2024</t>
  </si>
  <si>
    <t>06.02.2024</t>
  </si>
  <si>
    <t>Hârtie igienică</t>
  </si>
  <si>
    <t>Hartie igienica, batiste, servete din hartie pentru maini si servete de masa</t>
  </si>
  <si>
    <t>27.02.2024</t>
  </si>
  <si>
    <t>16.02.2024</t>
  </si>
  <si>
    <t>30.04.2024</t>
  </si>
  <si>
    <t xml:space="preserve">Lt. Lăcătușu Stelian
Slt. Muraru Ema </t>
  </si>
  <si>
    <t>15.02.2024</t>
  </si>
  <si>
    <t>Tonere</t>
  </si>
  <si>
    <t xml:space="preserve">30125100-2    </t>
  </si>
  <si>
    <t>Cartușe de toner</t>
  </si>
  <si>
    <t>Echipament informatic si accesorii de birou, cu exceptia mobilierului si a pachetelor software</t>
  </si>
  <si>
    <t>30000000-9</t>
  </si>
  <si>
    <t>Echipament informatic si accesorii de birou</t>
  </si>
  <si>
    <t>06.03.2024</t>
  </si>
  <si>
    <t xml:space="preserve">Lt. Tomescu Garofița
Cpt. Ciobanu Cosmin </t>
  </si>
  <si>
    <t>Alcool izopropilic și pastă termoconductoare</t>
  </si>
  <si>
    <t>24000000-4</t>
  </si>
  <si>
    <t>Produse chimice</t>
  </si>
  <si>
    <t>UNITATEA SPECIALĂ DE AVIAȚIE CARANSEBEȘ</t>
  </si>
  <si>
    <t>Servicii de dezinfecție și deratizare</t>
  </si>
  <si>
    <t xml:space="preserve"> Servicii de dezinfectie si de dezinsectie</t>
  </si>
  <si>
    <t>22.02.2024</t>
  </si>
  <si>
    <t>19.01.2024</t>
  </si>
  <si>
    <t>Sigilii plastic</t>
  </si>
  <si>
    <t>35121500-3</t>
  </si>
  <si>
    <t>Sigilii</t>
  </si>
  <si>
    <t>Slt. Neacșu Alexandru
Lt. Pral Daniela</t>
  </si>
  <si>
    <t>Elemente filtrante la rezervorul de combustibil de tip Jet A1</t>
  </si>
  <si>
    <t>42122120-7</t>
  </si>
  <si>
    <t>Dispozitive de alimentare cu carburanti a elicopterelor</t>
  </si>
  <si>
    <t>Servicii de curățare interioară și degazarea recipientului de depozitare a carburantului de aviație 15 mc</t>
  </si>
  <si>
    <t>50000000-5</t>
  </si>
  <si>
    <t>Servicii de reparare si intretinere</t>
  </si>
  <si>
    <t>SERVICIUL METODICĂ ȘI REGLEMENTĂRI AERONAUTICE</t>
  </si>
  <si>
    <t>Servicii AACR: revalidare licență CPL(H)-IR și ATPL (A)-IR</t>
  </si>
  <si>
    <t>80522000-9</t>
  </si>
  <si>
    <t>Seminarii de formare</t>
  </si>
  <si>
    <t>22.01.2024</t>
  </si>
  <si>
    <t>28.02.2024</t>
  </si>
  <si>
    <t>Lt. Lăcătușu Stelian Cdor. Cârstoiu Traian</t>
  </si>
  <si>
    <t>09.02.2024</t>
  </si>
  <si>
    <t>Curs teoretic la distanță de pregătire pilor de linie avion, refresh curs teoretic Atpl, examinare teoretică-pilot linie (ATPL)</t>
  </si>
  <si>
    <t>SERVICIUL MANAGEMENT RESURSE UMANE</t>
  </si>
  <si>
    <t>Apă minerală plată</t>
  </si>
  <si>
    <t>15981100-9</t>
  </si>
  <si>
    <t xml:space="preserve">Slt. Neacșu Alexandru
Lt. Rentea Adrian </t>
  </si>
  <si>
    <t>Slt. Neacșu Alexandru           Cdor. Cârstoiu Traian</t>
  </si>
  <si>
    <t>SERVICIUL MANAGEMENT OPERAȚIONAL</t>
  </si>
  <si>
    <t>Servicii de supraveghere pentru anul 2024 a Sistemului de management al calității la nivelul IGAv + 5 USpAv-uri</t>
  </si>
  <si>
    <t>79132000-8</t>
  </si>
  <si>
    <t>Servicii de certificare</t>
  </si>
  <si>
    <t>13.02.2024</t>
  </si>
  <si>
    <t>Lt. Lăcătușu Stelian Slt. Mihai Dragoș</t>
  </si>
  <si>
    <t>05.02.2024</t>
  </si>
  <si>
    <t>STRUCTURA DE SECURITATE</t>
  </si>
  <si>
    <t>Yală electromagnetică</t>
  </si>
  <si>
    <t>44521120-5</t>
  </si>
  <si>
    <t>Încuietoare electronică de securitate</t>
  </si>
  <si>
    <t>Slt. Neacșu Alexandru               Plt. maj. Pădurețu Anamaria</t>
  </si>
  <si>
    <t>Sistem alarmă antiefracție</t>
  </si>
  <si>
    <t>31625300-6</t>
  </si>
  <si>
    <t>Sisteme de alarma antiefractie</t>
  </si>
  <si>
    <t>SERVICIUL COOPERARE AERONAUTICA INTERNAȚȘIONALĂ ȘI MANAGEMENTUL PROIECTELOR</t>
  </si>
  <si>
    <t>60400000-2</t>
  </si>
  <si>
    <t>Servicii de transport aerian</t>
  </si>
  <si>
    <t>DETAȘAMENTUL AEROMEDICAL</t>
  </si>
  <si>
    <t>50210000-0</t>
  </si>
  <si>
    <t>Servicii de reparare si de intretinere si servicii conexe pentru aeronave si pentru alte echipamente</t>
  </si>
  <si>
    <t>Instruire în zbor</t>
  </si>
  <si>
    <t>60444100-3</t>
  </si>
  <si>
    <t>Servicii de pilotaj</t>
  </si>
  <si>
    <t>Slt. Neacșu Alexandru               Cdor. Negulescu Cristian</t>
  </si>
  <si>
    <t>12.01.2024</t>
  </si>
  <si>
    <t>Echipamente înteținere aeronave Learjet 75</t>
  </si>
  <si>
    <t>21.02.2024</t>
  </si>
  <si>
    <t>Lt. Lăcătușu Stelian Slt. Rușeanu Cosmin</t>
  </si>
  <si>
    <t>12.02.2024</t>
  </si>
  <si>
    <t>34741000-3</t>
  </si>
  <si>
    <t>Echipament pentru aeronave</t>
  </si>
  <si>
    <t>Obținere și reconfirmarecertificat operator pentru seviciile aeronautic și mobil aeronautic prin satelit</t>
  </si>
  <si>
    <t>31.08.2024</t>
  </si>
  <si>
    <t>Truse prim ajutor</t>
  </si>
  <si>
    <t>33141623-3</t>
  </si>
  <si>
    <t>Truse de prim ajutor</t>
  </si>
  <si>
    <t>Slt. Neacșu Alexandru
Plt. adj. Mitroi Mihaela</t>
  </si>
  <si>
    <t>Lt. Lăcătușu Stelian
Plt. adj. Șef Oprin Elena</t>
  </si>
  <si>
    <t>34300000-0</t>
  </si>
  <si>
    <t>Piese si accesorii pentru vehicule si pentru motoare de vehicule</t>
  </si>
  <si>
    <t>Lichid hidraulic aeroshell fluid 41 (MIL-H-5606)</t>
  </si>
  <si>
    <t>09211610-0</t>
  </si>
  <si>
    <t>Lichide pentru uz hidraulic</t>
  </si>
  <si>
    <t>Slt. Neacșu Alexandru                 Slt. Rușeanu Cosmin</t>
  </si>
  <si>
    <t>18.01.2024</t>
  </si>
  <si>
    <t>COMPARTIMENTUL MEDICAL</t>
  </si>
  <si>
    <t>Vizite medicale</t>
  </si>
  <si>
    <t>85148000-8</t>
  </si>
  <si>
    <t>Servicii de analize medicale</t>
  </si>
  <si>
    <t>Slt. Neacșu Alexandru 
Plt. adj. Șef Oprin Elena</t>
  </si>
  <si>
    <t>Servicii salubrizare</t>
  </si>
  <si>
    <t>90900000-6</t>
  </si>
  <si>
    <t xml:space="preserve"> Servicii de curăţenie şi igienizare</t>
  </si>
  <si>
    <t>Slt. Neacșu Alexandru
Sg. Maj. Ciumeti Felix</t>
  </si>
  <si>
    <t>Furnizarea de combustibil turboreactor tip JET A1 (ASTMD 1655, ultima revizie) în autoalimentatoarele proprii</t>
  </si>
  <si>
    <t>09131100-7</t>
  </si>
  <si>
    <t>Carburanti de tip kerosen</t>
  </si>
  <si>
    <t>Slt. Neacșu Alexandru
Cdor. Burtan Marius</t>
  </si>
  <si>
    <t>35811300-5</t>
  </si>
  <si>
    <t>Piese de schimb pentru autovehicule</t>
  </si>
  <si>
    <t>15.05.2024</t>
  </si>
  <si>
    <t>Slt. Neacșu Alexandru
Lt. Apostol Florin</t>
  </si>
  <si>
    <t>09211100-2</t>
  </si>
  <si>
    <t>Uleiuri pentru motoare</t>
  </si>
  <si>
    <t>Lichide filtre IBF</t>
  </si>
  <si>
    <t>39831200-8 09211100-2</t>
  </si>
  <si>
    <t>Detergenti                                          Uleiuri pentru motoare</t>
  </si>
  <si>
    <t>Slt. Neacșu Alexandru                 Slt. Fador Calin</t>
  </si>
  <si>
    <t>15.04.2024</t>
  </si>
  <si>
    <t>17.04.2024</t>
  </si>
  <si>
    <t>Slt. Neacșu Alexandru                 Cpt. Ardelean Vlad</t>
  </si>
  <si>
    <t>19.04.2024</t>
  </si>
  <si>
    <t>Inlocuire sistem de actionare poarta acces rapid</t>
  </si>
  <si>
    <t>Lt. Tomescu Garofița
Sg. Maj. Ciumeti Felix</t>
  </si>
  <si>
    <t>44221310-1</t>
  </si>
  <si>
    <t>Porti de acces</t>
  </si>
  <si>
    <t>Servicii protecție informatică</t>
  </si>
  <si>
    <t>48761000-0</t>
  </si>
  <si>
    <t>Pachete software antivirus</t>
  </si>
  <si>
    <t>SERVICIUL DEZVOLTARE, REGLEMENTĂRI TEHNICE ȘI COORDONARE MENTENANȚĂ AERONAVE</t>
  </si>
  <si>
    <t>Servicii de analiza de laborator a uleiurilor de aviație</t>
  </si>
  <si>
    <t>Lt. Tomescu Garofița
Cpt. Trifan Alexandra</t>
  </si>
  <si>
    <t>Servicii măsurare a câmpului electromagnetic</t>
  </si>
  <si>
    <t>90721600-3</t>
  </si>
  <si>
    <t>Servicii de protectie impotriva radiatiilor</t>
  </si>
  <si>
    <t>Echipamente de întreținere aeronave Learjet 75</t>
  </si>
  <si>
    <t>34731000-0</t>
  </si>
  <si>
    <t>Piese pentru aeronave</t>
  </si>
  <si>
    <t>Contract de achiziții publice</t>
  </si>
  <si>
    <t>Lt. Lăcătușu Stelian    Lt.cdor. Fulgeanu Lucian</t>
  </si>
  <si>
    <t>Detectoare de fum</t>
  </si>
  <si>
    <t>38431200-7</t>
  </si>
  <si>
    <t>Furnizare de accesorii pentru instalația sanitară a băilor</t>
  </si>
  <si>
    <t>42132000-3</t>
  </si>
  <si>
    <t>Piese pentru robinete sau vane</t>
  </si>
  <si>
    <t>Materiale de papetărie</t>
  </si>
  <si>
    <t>30199000-0</t>
  </si>
  <si>
    <t>Articole de papetarie si alte articole din hartie</t>
  </si>
  <si>
    <t>Lt. Lăcătușu Stelian Plt. Pane Andreea</t>
  </si>
  <si>
    <t>21.03.2024</t>
  </si>
  <si>
    <t>31440000-2</t>
  </si>
  <si>
    <t>Baterii</t>
  </si>
  <si>
    <t>Lt. Tomescu Garofița           Lt.cdor. Fulgeanu Lucian</t>
  </si>
  <si>
    <t>Solvenți</t>
  </si>
  <si>
    <t>44832000-1</t>
  </si>
  <si>
    <t>Vaselina</t>
  </si>
  <si>
    <t>09221100-5</t>
  </si>
  <si>
    <t>Servicii de verificare, întreținere, igienizare și încărcare cu freon a aparatelor de aer condiționat</t>
  </si>
  <si>
    <t>50730000-1</t>
  </si>
  <si>
    <t>Servicii de reparare și întreținere a grupurilor de refrigerare</t>
  </si>
  <si>
    <t>23.04.2024</t>
  </si>
  <si>
    <t>25.04.2024</t>
  </si>
  <si>
    <t>Servicii de dezinsectie si deratizare</t>
  </si>
  <si>
    <t>90921000-9 90923000-3</t>
  </si>
  <si>
    <t>Servicii de dezinsectie                     Servicii de deratizare</t>
  </si>
  <si>
    <t>Servicii de verificare, reparare și încărcare a mijloacelor tehnice de prevenire și stingere a incendiilor</t>
  </si>
  <si>
    <t>50413200-5</t>
  </si>
  <si>
    <t>Servicii de reparare si de intretinere a echipamentului de stingere a incendiilor</t>
  </si>
  <si>
    <t>Filtre pentru revizie tractoraș de tuns gazonul Husqvarna TC 242</t>
  </si>
  <si>
    <t>42913000-9</t>
  </si>
  <si>
    <t>Filtre de ulei, de benzina si filtre de aspiratie a aerului</t>
  </si>
  <si>
    <t>Motocoasa</t>
  </si>
  <si>
    <t>16311000-1</t>
  </si>
  <si>
    <t>Cositoare</t>
  </si>
  <si>
    <t>Necesitate anulată</t>
  </si>
  <si>
    <t>Echipamente pentru operarea deasupra întinderilor de apă</t>
  </si>
  <si>
    <t>37412270-2 18425000-4 37412250-6 37412200-1</t>
  </si>
  <si>
    <t>Costume uscate pentru scufundari              Centuri                      Masti, labe sau tuburi Echipament pentru scufundari si snorkeling</t>
  </si>
  <si>
    <t>Lt. Lăcătușu Stelian        Cdor. Ion Silviu</t>
  </si>
  <si>
    <t>09.04.2024</t>
  </si>
  <si>
    <t>Uleiuri</t>
  </si>
  <si>
    <t>Reparatii rezervor</t>
  </si>
  <si>
    <t>29.03.2024</t>
  </si>
  <si>
    <t>27.03.2024</t>
  </si>
  <si>
    <t>20.03.2024</t>
  </si>
  <si>
    <t>12.04.2024</t>
  </si>
  <si>
    <t>28.05.2024</t>
  </si>
  <si>
    <t>Tuburi neon fluorescente T5</t>
  </si>
  <si>
    <t>31532900-3</t>
  </si>
  <si>
    <t>Corpuri fluorescente de iluminat</t>
  </si>
  <si>
    <t>27.05.2024</t>
  </si>
  <si>
    <t>Servicii ANCOM prin SSAcC: curs reconfirmare certificat operator pentru serviciile aeronautic si mobil aeronautic prin satelit</t>
  </si>
  <si>
    <t>23.05.2024</t>
  </si>
  <si>
    <t>Lt. Tomescu Garofița                 Cdor. Cârstoiu Traian</t>
  </si>
  <si>
    <t>10.07.2024</t>
  </si>
  <si>
    <t>Servicii de verificare tehnică a unui număr de 3 electropompe submersibile Grundfos aferente stației de pompare</t>
  </si>
  <si>
    <t>43134100-2</t>
  </si>
  <si>
    <t>Pompe submersibile</t>
  </si>
  <si>
    <t>14.05.2024</t>
  </si>
  <si>
    <t xml:space="preserve">Piese întreținere aeronave </t>
  </si>
  <si>
    <t>34731000-0 34730000-3</t>
  </si>
  <si>
    <t>Piese pentru aeronave                      Piese pentru aeronave, pentru nave spatiale si pentru elicoptere</t>
  </si>
  <si>
    <t>Microscop portabil</t>
  </si>
  <si>
    <t>38510000-3</t>
  </si>
  <si>
    <t>Microscoape</t>
  </si>
  <si>
    <t>08.05.2024</t>
  </si>
  <si>
    <t>15.06.2024</t>
  </si>
  <si>
    <t>Slt. Neacșu Alexandru                 M.m. Paraschivescu Roxana</t>
  </si>
  <si>
    <t>30.05.2024</t>
  </si>
  <si>
    <t>Lt. Tomescu Garofița
Lt.cdor. Radu Marius</t>
  </si>
  <si>
    <t>45453000-7</t>
  </si>
  <si>
    <t>Lucrari de reparatii generale si de renovare</t>
  </si>
  <si>
    <t>15.07.2024</t>
  </si>
  <si>
    <t>Servicii de expertizare tehnică corpuri de clădire</t>
  </si>
  <si>
    <t>71319000-7</t>
  </si>
  <si>
    <t>Servicii de expertiză</t>
  </si>
  <si>
    <t>Slt. Neacșu Alexandru                 Lt. Nistor Dinu</t>
  </si>
  <si>
    <t>25.06.2024</t>
  </si>
  <si>
    <t>Roți de rezervă pentru avioanele SMURD Learjet75 (ansamblu format jantă + anvelopă)</t>
  </si>
  <si>
    <t>01.07.2024</t>
  </si>
  <si>
    <t>Lt. Lăcătușu Stelian        Lt.cdor Fulgeanu Lucian</t>
  </si>
  <si>
    <t>19.06.2024</t>
  </si>
  <si>
    <t>31430000-9</t>
  </si>
  <si>
    <t>Acumulatori electrici</t>
  </si>
  <si>
    <t>Lt. Tomescu Garofița                    Cpt. Ardelean Vlad</t>
  </si>
  <si>
    <t xml:space="preserve">Baterii </t>
  </si>
  <si>
    <t>Baterii sistem HEEL si SIU</t>
  </si>
  <si>
    <t>Servicii de mentenanță grup electrogen</t>
  </si>
  <si>
    <t>50532300-6</t>
  </si>
  <si>
    <t>Servicii de reparare si de intretinere a generatoarelor</t>
  </si>
  <si>
    <t>27.06.2024</t>
  </si>
  <si>
    <t>31.07.2024</t>
  </si>
  <si>
    <t>Servicii de verificare tehnică dispozitive de siguranță</t>
  </si>
  <si>
    <t>71356100-9</t>
  </si>
  <si>
    <t>Servicii de control tehnic</t>
  </si>
  <si>
    <t>Husă exterioară pentru cabina de pilotaj</t>
  </si>
  <si>
    <t>39295100-7</t>
  </si>
  <si>
    <t>Parasolare</t>
  </si>
  <si>
    <t>Inhibitor de coroziune MIL-PRF-16173E</t>
  </si>
  <si>
    <t>24963000-2</t>
  </si>
  <si>
    <t>Produse anticorozive</t>
  </si>
  <si>
    <t>Lt. Tomescu Garofița                     Slt. Rușeanu Cosmin</t>
  </si>
  <si>
    <t>Kit servetele umede</t>
  </si>
  <si>
    <t>39831400-0</t>
  </si>
  <si>
    <t>Produse de curatat pentru ecrane</t>
  </si>
  <si>
    <t>First aid kit</t>
  </si>
  <si>
    <t>Servicii de parcare interioară (în hangar), parcare exterioară, tractare și asistență PSI</t>
  </si>
  <si>
    <t>63734000-3</t>
  </si>
  <si>
    <t>Servicii de hangar</t>
  </si>
  <si>
    <t>24.05.2024</t>
  </si>
  <si>
    <t>Servicii de colectare deșeuri petroliere</t>
  </si>
  <si>
    <t>90523000-9</t>
  </si>
  <si>
    <t>Servicii de eliminare a deseurilor toxice, cu exceptia deseurilor radioactive si a solurilor contaminate</t>
  </si>
  <si>
    <t>50110000-9</t>
  </si>
  <si>
    <t>Servicii de reparare si de intretinere a autovehiculelor si a echipamentelor conexe</t>
  </si>
  <si>
    <t>Ochet simplu</t>
  </si>
  <si>
    <t>34000000-7</t>
  </si>
  <si>
    <t>Echipament de transport si produse auxiliare pentru transport</t>
  </si>
  <si>
    <t>04.07.2024</t>
  </si>
  <si>
    <t>Serviciu de expertiză tehnică clădire</t>
  </si>
  <si>
    <t>05.07.2024</t>
  </si>
  <si>
    <t>15.08.2024</t>
  </si>
  <si>
    <t>Lt. Lăcătușu Stelian
Lt. Pral Daniela</t>
  </si>
  <si>
    <t>DETAȘAMENTUL DE INSTRUIRE ȘI PERFECȚIONARE</t>
  </si>
  <si>
    <t>Apă distilată</t>
  </si>
  <si>
    <t>24316000-2</t>
  </si>
  <si>
    <t>Apa distilata</t>
  </si>
  <si>
    <t>11.07.2024</t>
  </si>
  <si>
    <t>Dispozitiv de manevrare la sol a aeronavelor</t>
  </si>
  <si>
    <t>34144740-7</t>
  </si>
  <si>
    <t>Vehicule de tractare a aeronavelor</t>
  </si>
  <si>
    <t>01.08.2024</t>
  </si>
  <si>
    <t>Lt. Tomescu Garofița
Lt.cdor. Fulgeanu Lucian</t>
  </si>
  <si>
    <t>08.07.2024</t>
  </si>
  <si>
    <t>18.07.2024</t>
  </si>
  <si>
    <t>Consumabile</t>
  </si>
  <si>
    <t>30200000-1</t>
  </si>
  <si>
    <t>Echipament si accesorii pentru computer</t>
  </si>
  <si>
    <t>22459100-3</t>
  </si>
  <si>
    <t>Autocolante si benzi publicitare</t>
  </si>
  <si>
    <t>Servicii de verificare tehnică cazane</t>
  </si>
  <si>
    <t>71631000-0</t>
  </si>
  <si>
    <t>Servicii de inspectie tehnica</t>
  </si>
  <si>
    <t>22.07.2024</t>
  </si>
  <si>
    <t>10.06.2024</t>
  </si>
  <si>
    <t>17.07.2024</t>
  </si>
  <si>
    <t>Lt. Lăcătușu Stelian
Lt. Apostol Florin</t>
  </si>
  <si>
    <t>Aparate aer condiționat</t>
  </si>
  <si>
    <t>39717200-3</t>
  </si>
  <si>
    <t>Aparate de aer conditionat</t>
  </si>
  <si>
    <t>30125000-1</t>
  </si>
  <si>
    <t>Piese si accesorii pentru fotocopiatoare</t>
  </si>
  <si>
    <t>Kit role preluare hartie</t>
  </si>
  <si>
    <t xml:space="preserve">Lt. Tomescu Garofita
Cpt. Ciobanu Cosmin </t>
  </si>
  <si>
    <t>11.06.2024</t>
  </si>
  <si>
    <t>Lt. Lăcătușu Stelian              M.m. Paraschivescu Roxana</t>
  </si>
  <si>
    <t>Ștampile cu text</t>
  </si>
  <si>
    <t>30192153-8</t>
  </si>
  <si>
    <t>03.06.2024</t>
  </si>
  <si>
    <t>Bilete de avion</t>
  </si>
  <si>
    <t>17.05.2024</t>
  </si>
  <si>
    <t>Lt. Lăcătușu Stelian Slt. Andreea Popa</t>
  </si>
  <si>
    <t>Reparație pompă de alimentare tip BAG 800</t>
  </si>
  <si>
    <t>42122180-5</t>
  </si>
  <si>
    <t>Pompe de combustibil</t>
  </si>
  <si>
    <t>31.06.2024</t>
  </si>
  <si>
    <t>Lt. Tomescu Garofița Mm. Cumpănașu Liviu</t>
  </si>
  <si>
    <t>Surse  de energie electrică</t>
  </si>
  <si>
    <t>31682000-0
31682530-4</t>
  </si>
  <si>
    <t>Surse de energie electrică
Surse de alimentare electrică</t>
  </si>
  <si>
    <t>ContractE de achiziții publice</t>
  </si>
  <si>
    <t>Lt. Tomescu Garofița
Lt.cdor. Teodorescu Andreea
Lt.cdor Radu Marius</t>
  </si>
  <si>
    <t>Lt. Lăcătușu Stelian        
Lt.cdor. Fulgeanu Lucian</t>
  </si>
  <si>
    <t>Lichid hidraulic Hydrunycoil FH-51</t>
  </si>
  <si>
    <t>24951300-8</t>
  </si>
  <si>
    <t>Fluide hidraulice</t>
  </si>
  <si>
    <t>28.08.2024</t>
  </si>
  <si>
    <t>09211000-1</t>
  </si>
  <si>
    <t>Uleiuri lubrifiante si agenti lubrifianti</t>
  </si>
  <si>
    <t>Procedură anulată</t>
  </si>
  <si>
    <t>Lt. Tomescu Garofița       
Lt.cdor. Fulgeanu Lucian</t>
  </si>
  <si>
    <t>22.08.2024</t>
  </si>
  <si>
    <t>15.09.2024</t>
  </si>
  <si>
    <t>Slt. Grăjdan Adrian
Sg. Maj. Ciumeti Felix</t>
  </si>
  <si>
    <t>Servicii verificare, reparare și încărcare stingătoare de incendiu</t>
  </si>
  <si>
    <t>14.08.2024</t>
  </si>
  <si>
    <t>12.08.2024</t>
  </si>
  <si>
    <t>Servicii de colectare deșeuri rezultate în urma declasării și casării</t>
  </si>
  <si>
    <t>90513200-8</t>
  </si>
  <si>
    <t>Servicii de eliminare a deseurilor urbane solide</t>
  </si>
  <si>
    <t>05.08.2024</t>
  </si>
  <si>
    <t>Lt. Tomescu Garofița                       Lt. Nistor Dinu</t>
  </si>
  <si>
    <t>Curs de familiarizare și autorizare folosire spațiu aerian RVSM</t>
  </si>
  <si>
    <t>02.08.2024</t>
  </si>
  <si>
    <t>26.07.2024</t>
  </si>
  <si>
    <t>30.11.2024</t>
  </si>
  <si>
    <t>Achiziția a 6 containere</t>
  </si>
  <si>
    <t>44211100-3</t>
  </si>
  <si>
    <t>Constructii modulare prefabricate</t>
  </si>
  <si>
    <t>Lt. Lăcătușu Stelian
Lt. Nistor Dinu</t>
  </si>
  <si>
    <t>Gard de împrejmuire mobil</t>
  </si>
  <si>
    <t>44190000-8</t>
  </si>
  <si>
    <t>Diverse materiale de constructii</t>
  </si>
  <si>
    <t>Lt. Tomescu Garofița                       Lt. Pral daniela</t>
  </si>
  <si>
    <t>Servicii suplimentare de repartații pentru avioanele tip Bombardier Learjet 75, seria 45-602 (înmatriculat 1124) și seria 45-607 (înmatriculat 1123), echipate cu motoare Honeywell model TFE731-40BR-1B (p/n 3062075-1) și motor auxiliar (APU) Honeywell model RE100 (LJ)(p/n 3062075-1)</t>
  </si>
  <si>
    <t>50211000-7
50211210-2</t>
  </si>
  <si>
    <t>Servicii de reparare și de întreținere a aeronavelor
Servicii de reparare și de întreținere a motoarelor de aeronave</t>
  </si>
  <si>
    <t>09.09.2024</t>
  </si>
  <si>
    <t>Offline</t>
  </si>
  <si>
    <t>Lt. Lăcătușu Stelian
Lt. Cdor. Fulgeanu Lucian</t>
  </si>
  <si>
    <t>Carburnți de tip kerosen</t>
  </si>
  <si>
    <t>04.09.2024</t>
  </si>
  <si>
    <t>Servicii de reparații, service, asistență tehnică, suport logistic și asigurarea de piese și materiale consumabile aferente acestor servicii pentru elicopterele de tip EC 135/H 135</t>
  </si>
  <si>
    <t>50212000-4</t>
  </si>
  <si>
    <t>Servicii de reparare si de intretinere a elicopterelor</t>
  </si>
  <si>
    <t>30.01.2025</t>
  </si>
  <si>
    <t>Lt. Tomescu Garofița
Lt. Cdor. Teodorescu Andreea</t>
  </si>
  <si>
    <t>Filtre și garnituri</t>
  </si>
  <si>
    <t>42913300-2</t>
  </si>
  <si>
    <t>Filtre de ulei</t>
  </si>
  <si>
    <t>02.09.2024</t>
  </si>
  <si>
    <t>Slt. Grăjdan Adrian
M.M. II Paraschivescu Roxana</t>
  </si>
  <si>
    <t>Ulei cutie transmisie</t>
  </si>
  <si>
    <t>30.08.2024</t>
  </si>
  <si>
    <t>18.09.2024</t>
  </si>
  <si>
    <t>Slt. Grăjdan Adrian              M.m. Paraschivescu Roxana</t>
  </si>
  <si>
    <t>Servicii de verificare tehnică stație de dedurizare și pompă dozatoare solenoidală</t>
  </si>
  <si>
    <t>45232430-5</t>
  </si>
  <si>
    <t>Statii de tratare a apei</t>
  </si>
  <si>
    <t>Lt. Tomescu Garofița
Plt. Ciumeti Felix</t>
  </si>
  <si>
    <t>Servicii de verificare tehnică instalație gaze naturale</t>
  </si>
  <si>
    <t>76600000-9</t>
  </si>
  <si>
    <t>Servicii de inspecție a conductelor</t>
  </si>
  <si>
    <t>13.09.2024</t>
  </si>
  <si>
    <t>Slt. Grăjdan Adrian
Slt. Pirău Leonardo</t>
  </si>
  <si>
    <t>Autocolant auto</t>
  </si>
  <si>
    <t xml:space="preserve">Servicii de înlocuire pistol de alimentare aferent rezervorului de combustibil suprateran (Jet A1) din cadrul POA Târgu-Mureș </t>
  </si>
  <si>
    <t>50514200-3</t>
  </si>
  <si>
    <t>Servicii de reparare și de întreținere a rezervoarelor</t>
  </si>
  <si>
    <t>Slt. Neacșu Adrian
Lt-Cdor. Vlad Ardelean</t>
  </si>
  <si>
    <t>Furnizare și montare pompă de combustibil pentru Jet A1 și furtun de alimentare din cadrul rezervorului suprateran</t>
  </si>
  <si>
    <t>Slt. Neacșu Adrian
Lt. Fădor Călin</t>
  </si>
  <si>
    <t>20.09.2024</t>
  </si>
  <si>
    <t>Slt. Grăjdan Adrian
Lt. Apostol Florin</t>
  </si>
  <si>
    <t>Slt. Grăjdan Adrian
M.m. Paraschivescu Roxana</t>
  </si>
  <si>
    <t>Shim p/n 4557106252-001</t>
  </si>
  <si>
    <t>44111511-6</t>
  </si>
  <si>
    <t>Izolatori electrici</t>
  </si>
  <si>
    <t>Lamp p/n 3070892</t>
  </si>
  <si>
    <t>31512200-0</t>
  </si>
  <si>
    <t>Becuri cu halogen, bi-pin</t>
  </si>
  <si>
    <t>Lavete de bumbac</t>
  </si>
  <si>
    <t>03115110-4</t>
  </si>
  <si>
    <t>Bumbac</t>
  </si>
  <si>
    <t>Lt. Lăcătușu Stelian
Slt. Rușeanu Cosmin</t>
  </si>
  <si>
    <t>19.09.2024</t>
  </si>
  <si>
    <t>29.10.2024</t>
  </si>
  <si>
    <t>Lucrări de instalație electrică</t>
  </si>
  <si>
    <t>45310000-3</t>
  </si>
  <si>
    <t>Lucrari de instalatii electrice (Rev.2)</t>
  </si>
  <si>
    <t>Slt. Grăjdan Adrian
Plt. Ciumeti Felix</t>
  </si>
  <si>
    <t>Prestarea serviciilor de reparații tip lucrări suplimentare și a asistentei tehnice la elicopterul TIP BLACK HAWK S-70M</t>
  </si>
  <si>
    <t>28.10.2024</t>
  </si>
  <si>
    <t>Slt. Neacșu Alexandru
Cdor. Ciornei Florin</t>
  </si>
  <si>
    <t>01.11.2024</t>
  </si>
  <si>
    <t>Servicii de efectuare a reviziei tehnice și servicii de reparații curente la autoturisme</t>
  </si>
  <si>
    <t>Slt. Grăjdan Adrian
MM Stoica Andrei</t>
  </si>
  <si>
    <t>Reparații curente pavilion administrativ</t>
  </si>
  <si>
    <t>15.11.2024</t>
  </si>
  <si>
    <t>Furnizare materiale întreținere și funcționare</t>
  </si>
  <si>
    <t>Slt. Grăjdan Adrian
Lt. Pral Daniela-Teodora</t>
  </si>
  <si>
    <t>19.11.2024</t>
  </si>
  <si>
    <t>25.11.2024</t>
  </si>
  <si>
    <t>Lt. Lăcătușu Stelian
Plt. Ciumeti Felix</t>
  </si>
  <si>
    <t>28.02.2025</t>
  </si>
  <si>
    <t>Slt. Grăjdan Adrian             Cdor. Negulescu Cristian</t>
  </si>
  <si>
    <t>15.01.2024</t>
  </si>
  <si>
    <t>29.11.2024</t>
  </si>
  <si>
    <t>Slt. Neacșu Adrian
Cdor. Cîrstoiu Traian</t>
  </si>
  <si>
    <t>Hârtie copiator tip LETTER, perforator cu 3 găuri standard US</t>
  </si>
  <si>
    <t>30197000-6</t>
  </si>
  <si>
    <t>Articole mărunte de birou</t>
  </si>
  <si>
    <t>Slt. Neacșu Adrian
Slt. Rușeanu Cosmin
Cpt. Ardelelan Vlad</t>
  </si>
  <si>
    <t>11.10.2024</t>
  </si>
  <si>
    <t>21.11.2024</t>
  </si>
  <si>
    <t xml:space="preserve">Slt. Grăjdan Adrian
Cpt. Ciobanu Cosmin </t>
  </si>
  <si>
    <t>22.11.2024</t>
  </si>
  <si>
    <t xml:space="preserve">Lt. Lăcătușu Stelian 
Cpt. Ciobanu Cosmin </t>
  </si>
  <si>
    <t>28.11.2024</t>
  </si>
  <si>
    <t>Servicii de asigurare</t>
  </si>
  <si>
    <t xml:space="preserve">Servicii de asigurare </t>
  </si>
  <si>
    <t>66510000-8</t>
  </si>
  <si>
    <t>44100000-1</t>
  </si>
  <si>
    <t>Materiale de construcții și articole conexe (Rev.2)</t>
  </si>
  <si>
    <t>SERVICIUL COORDONARE MISIUNI ȘI NAVIGAȚIE AERIANĂ</t>
  </si>
  <si>
    <t>Servicii de navigație aeronautică</t>
  </si>
  <si>
    <t xml:space="preserve">6372400-0 </t>
  </si>
  <si>
    <t>Lt. Tomescu Garofița
Lt. Chiorean Răzvan</t>
  </si>
  <si>
    <t>Servicii de navigatie</t>
  </si>
  <si>
    <t>17.12.2024</t>
  </si>
  <si>
    <t>Cpt. Tomescu Garofița
Lt. Apostol Florin</t>
  </si>
  <si>
    <r>
      <t xml:space="preserve">                                                                                                                                                                                                                         NESECRET
                                                                                                                                                                                                                         Bucureşti 
                                                                                                                                                                                                                                 Exemplar unic
                                                                                                                                                                                                                                                             Nr.  __________ /___________
A P R O B
 INSPECTOR GENERAL
General de flotilă aeriană 
Cătălin-Paul DACHE
                         DE ACORD, ROG APROBAŢI                                                                                                                                                                                DE ACORD, ROG APROBAŢI
D.ADJUNCT AL INSPECTORULUI GENERAL                                                                                                                                                                               Contabil șef
     (Șef al resurselor și inginer șef)                                                                                                                                                                                              Colonel 
  Căpitan-comandor                       </t>
    </r>
    <r>
      <rPr>
        <b/>
        <sz val="18"/>
        <color theme="0"/>
        <rFont val="Calibri"/>
        <family val="2"/>
        <scheme val="minor"/>
      </rPr>
      <t xml:space="preserve"> ..........................................................................................................................................</t>
    </r>
    <r>
      <rPr>
        <b/>
        <sz val="18"/>
        <color theme="1"/>
        <rFont val="Calibri"/>
        <family val="2"/>
        <scheme val="minor"/>
      </rPr>
      <t xml:space="preserve">
                     Ionuț CHIVU                                                                                                                                                                                                  Sorin MOSOR
  Programul Anual al Achizițiilor Publice (PAAP), actualizat la data de 17.12.2024</t>
    </r>
  </si>
  <si>
    <t>Anexa la Programul Anual al Achizițiilor Publice pentru anul 2024 (Achiziții directe)
Situația achizițiilor directe pentru anul 2024 actualizată la data de 17.12.2024, în conformitate cu referatele de necesitate înregistrate cu numerele: 22333 din 02.12.2024, 22686 din 16.12.2024.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</si>
</sst>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0.00"/>
    <numFmt numFmtId="165" formatCode="[$-409]mmmm\-yy;@"/>
    <numFmt numFmtId="166" formatCode="#,##0.00;[Red]#,##0.00"/>
  </numFmts>
  <fonts count="17" x14ac:knownFonts="1">
    <font>
      <sz val="11"/>
      <color theme="1"/>
      <name val="Calibri"/>
      <family val="2"/>
      <scheme val="minor"/>
    </font>
    <font>
      <sz val="10"/>
      <name val="Arial"/>
      <family val="2"/>
      <charset val="238"/>
    </font>
    <font>
      <b/>
      <sz val="12"/>
      <name val="Calibri"/>
      <family val="2"/>
      <scheme val="minor"/>
    </font>
    <font>
      <sz val="11"/>
      <name val="Calibri"/>
      <family val="2"/>
      <scheme val="minor"/>
    </font>
    <font>
      <sz val="8"/>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b/>
      <sz val="16"/>
      <color theme="1"/>
      <name val="Calibri"/>
      <family val="2"/>
      <scheme val="minor"/>
    </font>
    <font>
      <b/>
      <i/>
      <sz val="16"/>
      <color theme="1"/>
      <name val="Calibri"/>
      <family val="2"/>
      <scheme val="minor"/>
    </font>
    <font>
      <b/>
      <sz val="11"/>
      <color theme="1"/>
      <name val="Calibri"/>
      <family val="2"/>
      <scheme val="minor"/>
    </font>
    <font>
      <b/>
      <sz val="20"/>
      <color theme="1"/>
      <name val="Calibri"/>
      <family val="2"/>
      <scheme val="minor"/>
    </font>
    <font>
      <b/>
      <sz val="18"/>
      <color theme="0"/>
      <name val="Calibri"/>
      <family val="2"/>
      <scheme val="minor"/>
    </font>
    <font>
      <b/>
      <sz val="10"/>
      <color theme="1"/>
      <name val="Calibri"/>
      <family val="2"/>
      <scheme val="minor"/>
    </font>
    <font>
      <b/>
      <i/>
      <sz val="11"/>
      <color theme="1"/>
      <name val="Calibri"/>
      <family val="2"/>
      <scheme val="minor"/>
    </font>
    <font>
      <b/>
      <sz val="11"/>
      <color rgb="FFFF0000"/>
      <name val="Calibri"/>
      <family val="2"/>
      <scheme val="minor"/>
    </font>
    <font>
      <b/>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39">
    <xf numFmtId="0" fontId="0" fillId="0" borderId="0" xfId="0"/>
    <xf numFmtId="2" fontId="0" fillId="0" borderId="0" xfId="0" applyNumberFormat="1"/>
    <xf numFmtId="0" fontId="3" fillId="0" borderId="0" xfId="0" applyFont="1"/>
    <xf numFmtId="0" fontId="3" fillId="0" borderId="0" xfId="0" applyFont="1" applyAlignment="1">
      <alignment wrapText="1"/>
    </xf>
    <xf numFmtId="0" fontId="3" fillId="0" borderId="0" xfId="0" applyFont="1" applyAlignment="1">
      <alignment horizontal="center" vertical="center"/>
    </xf>
    <xf numFmtId="4" fontId="3" fillId="0" borderId="0" xfId="0" applyNumberFormat="1" applyFont="1"/>
    <xf numFmtId="0" fontId="5" fillId="0" borderId="1" xfId="0" applyFont="1" applyBorder="1" applyAlignment="1">
      <alignment horizontal="left" vertical="center" wrapText="1"/>
    </xf>
    <xf numFmtId="4" fontId="5"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xf>
    <xf numFmtId="165" fontId="6"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64"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4" fontId="5" fillId="0" borderId="31" xfId="0" applyNumberFormat="1" applyFont="1" applyBorder="1" applyAlignment="1">
      <alignment horizontal="center" vertical="center" wrapText="1"/>
    </xf>
    <xf numFmtId="4" fontId="5" fillId="0" borderId="20" xfId="0" applyNumberFormat="1" applyFont="1" applyBorder="1" applyAlignment="1">
      <alignment horizontal="center" vertical="center" wrapText="1"/>
    </xf>
    <xf numFmtId="0" fontId="5" fillId="0" borderId="30"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 fontId="5"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2"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0" fontId="5" fillId="0" borderId="0" xfId="0" applyFont="1" applyAlignment="1">
      <alignment horizontal="left" vertical="center" wrapText="1" indent="1"/>
    </xf>
    <xf numFmtId="4" fontId="5" fillId="0" borderId="2" xfId="0" applyNumberFormat="1" applyFont="1" applyBorder="1" applyAlignment="1">
      <alignment horizontal="center" vertical="center"/>
    </xf>
    <xf numFmtId="0" fontId="5" fillId="0" borderId="1" xfId="0" applyFont="1" applyBorder="1" applyAlignment="1">
      <alignment horizontal="left" vertical="center" wrapText="1" indent="1"/>
    </xf>
    <xf numFmtId="14" fontId="5" fillId="0" borderId="23" xfId="0" applyNumberFormat="1"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0" xfId="0" applyFont="1" applyFill="1" applyAlignment="1">
      <alignment horizontal="center" vertical="center" wrapText="1"/>
    </xf>
    <xf numFmtId="4" fontId="5" fillId="0" borderId="1" xfId="0" applyNumberFormat="1" applyFont="1" applyFill="1" applyBorder="1" applyAlignment="1">
      <alignment horizontal="center" vertical="center"/>
    </xf>
    <xf numFmtId="165" fontId="6" fillId="0" borderId="1" xfId="0" applyNumberFormat="1" applyFont="1" applyFill="1" applyBorder="1" applyAlignment="1">
      <alignment horizontal="center" vertical="center" wrapText="1"/>
    </xf>
    <xf numFmtId="4" fontId="5" fillId="0" borderId="23" xfId="0" applyNumberFormat="1" applyFont="1" applyBorder="1" applyAlignment="1">
      <alignment horizontal="center" vertical="center"/>
    </xf>
    <xf numFmtId="0" fontId="6" fillId="3" borderId="7" xfId="0" applyFont="1" applyFill="1" applyBorder="1" applyAlignment="1">
      <alignment horizontal="center" vertical="center"/>
    </xf>
    <xf numFmtId="0" fontId="8"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horizontal="center" vertical="center"/>
    </xf>
    <xf numFmtId="4" fontId="9" fillId="2" borderId="7" xfId="0" applyNumberFormat="1" applyFont="1" applyFill="1" applyBorder="1" applyAlignment="1">
      <alignment horizontal="center" vertical="center"/>
    </xf>
    <xf numFmtId="0" fontId="9" fillId="0" borderId="7" xfId="0" applyFont="1" applyBorder="1" applyAlignment="1">
      <alignment horizontal="center" vertical="center" wrapText="1"/>
    </xf>
    <xf numFmtId="0" fontId="9" fillId="0" borderId="26" xfId="0" applyFont="1" applyBorder="1" applyAlignment="1">
      <alignment horizontal="center" vertical="center" wrapText="1"/>
    </xf>
    <xf numFmtId="0" fontId="9" fillId="2" borderId="26" xfId="0" applyFont="1" applyFill="1" applyBorder="1" applyAlignment="1">
      <alignment horizontal="center" vertical="center" wrapText="1"/>
    </xf>
    <xf numFmtId="0" fontId="8" fillId="0" borderId="7" xfId="0" applyFont="1" applyBorder="1" applyAlignment="1">
      <alignment horizontal="center" vertical="center" wrapText="1"/>
    </xf>
    <xf numFmtId="49" fontId="9" fillId="0" borderId="7"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8" fillId="0" borderId="32" xfId="0" applyFont="1" applyBorder="1" applyAlignment="1">
      <alignment horizontal="center" vertical="center" wrapText="1"/>
    </xf>
    <xf numFmtId="0" fontId="9" fillId="0" borderId="32" xfId="0" applyFont="1" applyBorder="1" applyAlignment="1">
      <alignment horizontal="center" vertical="center" wrapText="1"/>
    </xf>
    <xf numFmtId="0" fontId="9" fillId="2" borderId="32" xfId="0" applyFont="1" applyFill="1" applyBorder="1" applyAlignment="1">
      <alignment horizontal="center" vertical="center" wrapText="1"/>
    </xf>
    <xf numFmtId="4" fontId="9" fillId="0" borderId="32" xfId="0" applyNumberFormat="1" applyFont="1" applyBorder="1" applyAlignment="1">
      <alignment horizontal="center" vertical="center" wrapText="1"/>
    </xf>
    <xf numFmtId="0" fontId="9" fillId="0" borderId="33" xfId="0" applyFont="1" applyBorder="1" applyAlignment="1">
      <alignment horizontal="center" vertical="center" wrapText="1"/>
    </xf>
    <xf numFmtId="0" fontId="9" fillId="2" borderId="27" xfId="0" applyFont="1" applyFill="1" applyBorder="1" applyAlignment="1">
      <alignment vertical="center" wrapText="1"/>
    </xf>
    <xf numFmtId="0" fontId="9" fillId="2" borderId="7" xfId="0" applyFont="1" applyFill="1" applyBorder="1" applyAlignment="1">
      <alignment vertical="center" wrapText="1"/>
    </xf>
    <xf numFmtId="49" fontId="9" fillId="0" borderId="7" xfId="0" applyNumberFormat="1" applyFont="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2" borderId="0" xfId="0" applyFont="1" applyFill="1"/>
    <xf numFmtId="0" fontId="10" fillId="0" borderId="0" xfId="0" applyFont="1"/>
    <xf numFmtId="16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3" borderId="5"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8" xfId="0" applyFont="1" applyBorder="1" applyAlignment="1">
      <alignment horizontal="center" vertical="center" wrapText="1"/>
    </xf>
    <xf numFmtId="4" fontId="5" fillId="0" borderId="14" xfId="0" applyNumberFormat="1" applyFont="1" applyBorder="1" applyAlignment="1">
      <alignment horizontal="center" vertical="center" wrapText="1"/>
    </xf>
    <xf numFmtId="0" fontId="5" fillId="0" borderId="15" xfId="0" applyFont="1" applyBorder="1" applyAlignment="1">
      <alignment horizontal="center" vertical="center" wrapText="1"/>
    </xf>
    <xf numFmtId="165" fontId="6" fillId="0" borderId="8"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14" xfId="0" applyFont="1" applyBorder="1" applyAlignment="1">
      <alignment horizontal="left" vertical="center" wrapText="1"/>
    </xf>
    <xf numFmtId="165" fontId="5" fillId="0" borderId="14" xfId="0" applyNumberFormat="1" applyFont="1" applyBorder="1" applyAlignment="1">
      <alignment horizontal="center" vertical="center"/>
    </xf>
    <xf numFmtId="165" fontId="6" fillId="0" borderId="14"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5" fillId="0" borderId="16" xfId="0" applyFont="1" applyBorder="1" applyAlignment="1">
      <alignment horizontal="center" vertical="center"/>
    </xf>
    <xf numFmtId="4" fontId="5" fillId="0" borderId="16" xfId="0" applyNumberFormat="1" applyFont="1" applyBorder="1" applyAlignment="1">
      <alignment horizontal="center" vertical="center" wrapText="1"/>
    </xf>
    <xf numFmtId="0" fontId="10" fillId="4" borderId="0" xfId="0" applyFont="1" applyFill="1"/>
    <xf numFmtId="0" fontId="0" fillId="0" borderId="0" xfId="0" applyFont="1"/>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xf>
    <xf numFmtId="2" fontId="10" fillId="0" borderId="0" xfId="0" applyNumberFormat="1" applyFont="1" applyAlignment="1">
      <alignment horizontal="right" vertical="center"/>
    </xf>
    <xf numFmtId="164" fontId="10" fillId="0" borderId="0" xfId="0" applyNumberFormat="1" applyFont="1" applyAlignment="1">
      <alignment horizontal="center" vertical="center" wrapText="1"/>
    </xf>
    <xf numFmtId="165" fontId="10" fillId="0" borderId="0" xfId="0" applyNumberFormat="1" applyFont="1" applyAlignment="1">
      <alignment horizontal="center" vertical="center"/>
    </xf>
    <xf numFmtId="165" fontId="13" fillId="0" borderId="0" xfId="0" applyNumberFormat="1" applyFont="1" applyAlignment="1">
      <alignment horizontal="center" vertical="center" wrapText="1"/>
    </xf>
    <xf numFmtId="0" fontId="6" fillId="0" borderId="0" xfId="0" applyFont="1" applyAlignment="1">
      <alignment horizontal="left" vertical="center" wrapText="1"/>
    </xf>
    <xf numFmtId="165" fontId="14" fillId="0" borderId="0" xfId="0" applyNumberFormat="1" applyFont="1" applyAlignment="1">
      <alignment horizontal="center" vertical="center"/>
    </xf>
    <xf numFmtId="165" fontId="13" fillId="0" borderId="0" xfId="0" applyNumberFormat="1" applyFont="1" applyAlignment="1">
      <alignment horizontal="center" vertical="center"/>
    </xf>
    <xf numFmtId="4" fontId="10" fillId="0" borderId="0" xfId="0" applyNumberFormat="1" applyFont="1" applyAlignment="1">
      <alignment horizontal="center" vertical="center" wrapText="1"/>
    </xf>
    <xf numFmtId="0" fontId="10" fillId="0" borderId="0" xfId="0" applyFont="1" applyAlignment="1">
      <alignment horizontal="center"/>
    </xf>
    <xf numFmtId="0" fontId="10" fillId="0" borderId="0" xfId="0" applyFont="1" applyAlignment="1">
      <alignment horizontal="right" vertical="center"/>
    </xf>
    <xf numFmtId="0" fontId="13" fillId="0" borderId="0" xfId="0" applyFont="1"/>
    <xf numFmtId="0" fontId="15" fillId="0" borderId="0" xfId="0" applyFont="1"/>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4" fontId="16" fillId="0" borderId="23" xfId="0" applyNumberFormat="1" applyFont="1" applyBorder="1" applyAlignment="1">
      <alignment horizontal="center" vertical="center"/>
    </xf>
    <xf numFmtId="164" fontId="16" fillId="0" borderId="1" xfId="0" applyNumberFormat="1" applyFont="1" applyBorder="1" applyAlignment="1">
      <alignment horizontal="center" vertical="center" wrapText="1"/>
    </xf>
    <xf numFmtId="165" fontId="16"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0" fontId="5" fillId="0" borderId="0" xfId="0" applyFont="1" applyBorder="1" applyAlignment="1">
      <alignment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6"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9" fillId="2" borderId="26"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2" fillId="0" borderId="0" xfId="0" applyFont="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5" fillId="3" borderId="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0" xfId="0" applyFont="1" applyAlignment="1">
      <alignment horizont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cellXfs>
  <cellStyles count="2">
    <cellStyle name="Normal" xfId="0" builtinId="0"/>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825274</xdr:colOff>
      <xdr:row>18</xdr:row>
      <xdr:rowOff>299314</xdr:rowOff>
    </xdr:from>
    <xdr:to>
      <xdr:col>5</xdr:col>
      <xdr:colOff>353786</xdr:colOff>
      <xdr:row>25</xdr:row>
      <xdr:rowOff>159203</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4934631" y="36140528"/>
          <a:ext cx="2930298" cy="138388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ro-RO" sz="1800" b="1" i="0" u="none" strike="noStrike" baseline="0">
              <a:solidFill>
                <a:sysClr val="windowText" lastClr="000000"/>
              </a:solidFill>
              <a:latin typeface="+mn-lt"/>
              <a:cs typeface="+mn-cs"/>
            </a:rPr>
            <a:t>                Întocmit</a:t>
          </a:r>
        </a:p>
        <a:p>
          <a:pPr algn="l" rtl="0">
            <a:defRPr sz="1000"/>
          </a:pPr>
          <a:r>
            <a:rPr lang="ro-RO" sz="1800" b="1" i="0" u="none" strike="noStrike" baseline="0">
              <a:solidFill>
                <a:sysClr val="windowText" lastClr="000000"/>
              </a:solidFill>
              <a:latin typeface="+mn-lt"/>
              <a:cs typeface="+mn-cs"/>
            </a:rPr>
            <a:t>          Sublocotenent</a:t>
          </a:r>
        </a:p>
        <a:p>
          <a:pPr algn="l" rtl="0">
            <a:defRPr sz="1000"/>
          </a:pPr>
          <a:endParaRPr lang="ro-RO" sz="1800" b="1" i="0" u="none" strike="noStrike" baseline="0">
            <a:solidFill>
              <a:sysClr val="windowText" lastClr="000000"/>
            </a:solidFill>
            <a:latin typeface="+mn-lt"/>
            <a:cs typeface="+mn-cs"/>
          </a:endParaRPr>
        </a:p>
        <a:p>
          <a:pPr algn="l" rtl="0">
            <a:defRPr sz="1000"/>
          </a:pPr>
          <a:r>
            <a:rPr lang="ro-RO" sz="1800" b="1" i="0" u="none" strike="noStrike" baseline="0">
              <a:solidFill>
                <a:sysClr val="windowText" lastClr="000000"/>
              </a:solidFill>
              <a:latin typeface="+mn-lt"/>
              <a:cs typeface="+mn-cs"/>
            </a:rPr>
            <a:t>  Alexandru-Adrian NEACȘU</a:t>
          </a:r>
          <a:endParaRPr lang="en-US" sz="1100" b="0" i="0" u="none" strike="noStrike" baseline="0">
            <a:solidFill>
              <a:srgbClr val="000000"/>
            </a:solidFill>
            <a:latin typeface="Times New Roman"/>
            <a:cs typeface="Times New Roman"/>
          </a:endParaRPr>
        </a:p>
      </xdr:txBody>
    </xdr:sp>
    <xdr:clientData/>
  </xdr:twoCellAnchor>
  <xdr:twoCellAnchor>
    <xdr:from>
      <xdr:col>7</xdr:col>
      <xdr:colOff>1493183</xdr:colOff>
      <xdr:row>18</xdr:row>
      <xdr:rowOff>260533</xdr:rowOff>
    </xdr:from>
    <xdr:to>
      <xdr:col>10</xdr:col>
      <xdr:colOff>32653</xdr:colOff>
      <xdr:row>24</xdr:row>
      <xdr:rowOff>176892</xdr:rowOff>
    </xdr:to>
    <xdr:sp macro="" textlink="">
      <xdr:nvSpPr>
        <xdr:cNvPr id="3" name="Text Box 1"/>
        <xdr:cNvSpPr txBox="1">
          <a:spLocks noChangeArrowheads="1"/>
        </xdr:cNvSpPr>
      </xdr:nvSpPr>
      <xdr:spPr bwMode="auto">
        <a:xfrm>
          <a:off x="11480826" y="36101747"/>
          <a:ext cx="2580791" cy="1249859"/>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400" b="1" i="0" u="none" strike="noStrike" baseline="0">
              <a:solidFill>
                <a:srgbClr val="000000"/>
              </a:solidFill>
              <a:latin typeface="Arial Narrow"/>
            </a:rPr>
            <a:t>          </a:t>
          </a:r>
          <a:r>
            <a:rPr lang="ro-RO" sz="1400" b="1" i="0" u="none" strike="noStrike" baseline="0">
              <a:solidFill>
                <a:srgbClr val="000000"/>
              </a:solidFill>
              <a:latin typeface="Arial Narrow"/>
            </a:rPr>
            <a:t> </a:t>
          </a:r>
          <a:r>
            <a:rPr lang="en-US" sz="1400" b="1" i="0" u="none" strike="noStrike" baseline="0">
              <a:solidFill>
                <a:srgbClr val="000000"/>
              </a:solidFill>
              <a:latin typeface="Arial Narrow"/>
            </a:rPr>
            <a:t>   </a:t>
          </a:r>
          <a:r>
            <a:rPr lang="ro-RO" sz="1400" b="1" i="0" u="none" strike="noStrike" baseline="0">
              <a:solidFill>
                <a:srgbClr val="000000"/>
              </a:solidFill>
              <a:latin typeface="Arial Narrow"/>
            </a:rPr>
            <a:t>    </a:t>
          </a:r>
          <a:r>
            <a:rPr lang="en-US" sz="1400" b="1" i="0" u="none" strike="noStrike" baseline="0">
              <a:solidFill>
                <a:srgbClr val="000000"/>
              </a:solidFill>
              <a:latin typeface="Arial Narrow"/>
            </a:rPr>
            <a:t> </a:t>
          </a:r>
          <a:r>
            <a:rPr lang="ro-RO" sz="1800" b="1" i="0" u="none" strike="noStrike" baseline="0">
              <a:solidFill>
                <a:srgbClr val="000000"/>
              </a:solidFill>
              <a:latin typeface="+mn-lt"/>
            </a:rPr>
            <a:t>VERIFICAT</a:t>
          </a:r>
          <a:endParaRPr lang="en-US" sz="1800" b="1" i="0" u="none" strike="noStrike" baseline="0">
            <a:solidFill>
              <a:srgbClr val="000000"/>
            </a:solidFill>
            <a:latin typeface="+mn-lt"/>
          </a:endParaRPr>
        </a:p>
        <a:p>
          <a:pPr algn="l" rtl="0">
            <a:defRPr sz="1000"/>
          </a:pPr>
          <a:r>
            <a:rPr lang="en-US" sz="1800" b="1" i="0" u="none" strike="noStrike" baseline="0">
              <a:solidFill>
                <a:srgbClr val="000000"/>
              </a:solidFill>
              <a:latin typeface="+mn-lt"/>
            </a:rPr>
            <a:t>        </a:t>
          </a:r>
          <a:r>
            <a:rPr lang="ro-RO" sz="1800" b="1" i="0" u="none" strike="noStrike" baseline="0">
              <a:solidFill>
                <a:srgbClr val="000000"/>
              </a:solidFill>
              <a:latin typeface="+mn-lt"/>
            </a:rPr>
            <a:t>  </a:t>
          </a:r>
          <a:r>
            <a:rPr lang="en-US" sz="1800" b="1" i="0" u="none" strike="noStrike" baseline="0">
              <a:solidFill>
                <a:srgbClr val="000000"/>
              </a:solidFill>
              <a:latin typeface="+mn-lt"/>
            </a:rPr>
            <a:t>    </a:t>
          </a:r>
          <a:r>
            <a:rPr lang="ro-RO" sz="1800" b="1" i="0" u="none" strike="noStrike" baseline="0">
              <a:solidFill>
                <a:srgbClr val="000000"/>
              </a:solidFill>
              <a:latin typeface="+mn-lt"/>
            </a:rPr>
            <a:t>    Căpitan</a:t>
          </a:r>
          <a:endParaRPr lang="en-US" sz="1800" b="1" i="0" u="none" strike="noStrike" baseline="0">
            <a:solidFill>
              <a:srgbClr val="000000"/>
            </a:solidFill>
            <a:latin typeface="+mn-lt"/>
          </a:endParaRPr>
        </a:p>
        <a:p>
          <a:pPr algn="l" rtl="0">
            <a:defRPr sz="1000"/>
          </a:pPr>
          <a:endParaRPr lang="en-US" sz="1800" b="1" i="0" u="none" strike="noStrike" baseline="0">
            <a:solidFill>
              <a:srgbClr val="000000"/>
            </a:solidFill>
            <a:latin typeface="+mn-lt"/>
          </a:endParaRPr>
        </a:p>
        <a:p>
          <a:pPr algn="l" rtl="0">
            <a:defRPr sz="1000"/>
          </a:pPr>
          <a:r>
            <a:rPr lang="ro-RO" sz="1800" b="1" i="0" u="none" strike="noStrike" baseline="0">
              <a:solidFill>
                <a:srgbClr val="000000"/>
              </a:solidFill>
              <a:latin typeface="+mn-lt"/>
              <a:cs typeface="+mn-cs"/>
            </a:rPr>
            <a:t>         Garofița TOMESCU</a:t>
          </a:r>
          <a:endParaRPr lang="en-US" sz="1800" b="1" i="0" u="none" strike="noStrike" baseline="0">
            <a:solidFill>
              <a:srgbClr val="000000"/>
            </a:solidFill>
            <a:latin typeface="+mn-lt"/>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1929734</xdr:colOff>
      <xdr:row>160</xdr:row>
      <xdr:rowOff>145997</xdr:rowOff>
    </xdr:from>
    <xdr:to>
      <xdr:col>2</xdr:col>
      <xdr:colOff>547447</xdr:colOff>
      <xdr:row>168</xdr:row>
      <xdr:rowOff>17091</xdr:rowOff>
    </xdr:to>
    <xdr:sp macro="" textlink="">
      <xdr:nvSpPr>
        <xdr:cNvPr id="5"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2297127" y="93627068"/>
          <a:ext cx="2727070" cy="139509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800" b="1" i="0" u="none" strike="noStrike" baseline="0">
              <a:solidFill>
                <a:sysClr val="windowText" lastClr="000000"/>
              </a:solidFill>
              <a:latin typeface="+mn-lt"/>
            </a:rPr>
            <a:t>            ÎNTOCMIT</a:t>
          </a:r>
        </a:p>
        <a:p>
          <a:pPr algn="l" rtl="0">
            <a:defRPr sz="1000"/>
          </a:pPr>
          <a:r>
            <a:rPr lang="en-US" sz="1800" b="1" i="0" u="none" strike="noStrike" baseline="0">
              <a:solidFill>
                <a:sysClr val="windowText" lastClr="000000"/>
              </a:solidFill>
              <a:latin typeface="+mn-lt"/>
            </a:rPr>
            <a:t>       </a:t>
          </a:r>
          <a:r>
            <a:rPr lang="ro-RO" sz="1800" b="1" i="0" u="none" strike="noStrike" baseline="0">
              <a:solidFill>
                <a:sysClr val="windowText" lastClr="000000"/>
              </a:solidFill>
              <a:latin typeface="+mn-lt"/>
            </a:rPr>
            <a:t> Sublocotenent</a:t>
          </a:r>
          <a:r>
            <a:rPr lang="en-US" sz="1800" b="1" i="0" u="none" strike="noStrike" baseline="0">
              <a:solidFill>
                <a:sysClr val="windowText" lastClr="000000"/>
              </a:solidFill>
              <a:latin typeface="+mn-lt"/>
            </a:rPr>
            <a:t> </a:t>
          </a:r>
        </a:p>
        <a:p>
          <a:pPr algn="l" rtl="0">
            <a:defRPr sz="1000"/>
          </a:pPr>
          <a:endParaRPr lang="en-US" sz="1800" b="1" i="0" u="none" strike="noStrike" baseline="0">
            <a:solidFill>
              <a:sysClr val="windowText" lastClr="000000"/>
            </a:solidFill>
            <a:latin typeface="+mn-lt"/>
          </a:endParaRPr>
        </a:p>
        <a:p>
          <a:pPr algn="l" rtl="0">
            <a:defRPr sz="1000"/>
          </a:pPr>
          <a:r>
            <a:rPr lang="ro-RO" sz="1800" b="1" i="0" u="none" strike="noStrike" baseline="0">
              <a:solidFill>
                <a:sysClr val="windowText" lastClr="000000"/>
              </a:solidFill>
              <a:latin typeface="+mn-lt"/>
              <a:cs typeface="+mn-cs"/>
            </a:rPr>
            <a:t>Alexandru-Adrian NEACȘU</a:t>
          </a:r>
          <a:endParaRPr lang="en-US" sz="1800" b="1" i="0" u="none" strike="noStrike" baseline="0">
            <a:solidFill>
              <a:sysClr val="windowText" lastClr="000000"/>
            </a:solidFill>
            <a:latin typeface="+mn-lt"/>
            <a:cs typeface="Times New Roman"/>
          </a:endParaRPr>
        </a:p>
        <a:p>
          <a:pPr algn="l" rtl="0">
            <a:defRPr sz="1000"/>
          </a:pPr>
          <a:endParaRPr lang="en-US" sz="1100" b="0" i="0" u="none" strike="noStrike" baseline="0">
            <a:solidFill>
              <a:srgbClr val="000000"/>
            </a:solidFill>
            <a:latin typeface="Times New Roman"/>
            <a:cs typeface="Times New Roman"/>
          </a:endParaRPr>
        </a:p>
      </xdr:txBody>
    </xdr:sp>
    <xdr:clientData/>
  </xdr:twoCellAnchor>
  <xdr:twoCellAnchor>
    <xdr:from>
      <xdr:col>4</xdr:col>
      <xdr:colOff>721418</xdr:colOff>
      <xdr:row>160</xdr:row>
      <xdr:rowOff>73078</xdr:rowOff>
    </xdr:from>
    <xdr:to>
      <xdr:col>7</xdr:col>
      <xdr:colOff>446871</xdr:colOff>
      <xdr:row>167</xdr:row>
      <xdr:rowOff>98293</xdr:rowOff>
    </xdr:to>
    <xdr:sp macro="" textlink="">
      <xdr:nvSpPr>
        <xdr:cNvPr id="7" name="Text Box 1"/>
        <xdr:cNvSpPr txBox="1">
          <a:spLocks noChangeArrowheads="1"/>
        </xdr:cNvSpPr>
      </xdr:nvSpPr>
      <xdr:spPr bwMode="auto">
        <a:xfrm>
          <a:off x="9253097" y="93554149"/>
          <a:ext cx="2596560" cy="135871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400" b="1" i="0" u="none" strike="noStrike" baseline="0">
              <a:solidFill>
                <a:srgbClr val="000000"/>
              </a:solidFill>
              <a:latin typeface="Arial Narrow"/>
            </a:rPr>
            <a:t>          </a:t>
          </a:r>
          <a:r>
            <a:rPr lang="ro-RO" sz="1400" b="1" i="0" u="none" strike="noStrike" baseline="0">
              <a:solidFill>
                <a:srgbClr val="000000"/>
              </a:solidFill>
              <a:latin typeface="Arial Narrow"/>
            </a:rPr>
            <a:t> </a:t>
          </a:r>
          <a:r>
            <a:rPr lang="en-US" sz="1400" b="1" i="0" u="none" strike="noStrike" baseline="0">
              <a:solidFill>
                <a:srgbClr val="000000"/>
              </a:solidFill>
              <a:latin typeface="Arial Narrow"/>
            </a:rPr>
            <a:t>   </a:t>
          </a:r>
          <a:r>
            <a:rPr lang="ro-RO" sz="1400" b="1" i="0" u="none" strike="noStrike" baseline="0">
              <a:solidFill>
                <a:srgbClr val="000000"/>
              </a:solidFill>
              <a:latin typeface="Arial Narrow"/>
            </a:rPr>
            <a:t>     </a:t>
          </a:r>
          <a:r>
            <a:rPr lang="en-US" sz="1400" b="1" i="0" u="none" strike="noStrike" baseline="0">
              <a:solidFill>
                <a:srgbClr val="000000"/>
              </a:solidFill>
              <a:latin typeface="Arial Narrow"/>
            </a:rPr>
            <a:t> </a:t>
          </a:r>
          <a:r>
            <a:rPr lang="ro-RO" sz="1800" b="1" i="0" u="none" strike="noStrike" baseline="0">
              <a:solidFill>
                <a:srgbClr val="000000"/>
              </a:solidFill>
              <a:latin typeface="+mn-lt"/>
            </a:rPr>
            <a:t>VERIFICAT</a:t>
          </a:r>
          <a:endParaRPr lang="en-US" sz="1800" b="1" i="0" u="none" strike="noStrike" baseline="0">
            <a:solidFill>
              <a:srgbClr val="000000"/>
            </a:solidFill>
            <a:latin typeface="+mn-lt"/>
          </a:endParaRPr>
        </a:p>
        <a:p>
          <a:pPr algn="l" rtl="0">
            <a:defRPr sz="1000"/>
          </a:pPr>
          <a:r>
            <a:rPr lang="en-US" sz="1800" b="1" i="0" u="none" strike="noStrike" baseline="0">
              <a:solidFill>
                <a:srgbClr val="000000"/>
              </a:solidFill>
              <a:latin typeface="+mn-lt"/>
            </a:rPr>
            <a:t>        </a:t>
          </a:r>
          <a:r>
            <a:rPr lang="ro-RO" sz="1800" b="1" i="0" u="none" strike="noStrike" baseline="0">
              <a:solidFill>
                <a:srgbClr val="000000"/>
              </a:solidFill>
              <a:latin typeface="+mn-lt"/>
            </a:rPr>
            <a:t>  </a:t>
          </a:r>
          <a:r>
            <a:rPr lang="en-US" sz="1800" b="1" i="0" u="none" strike="noStrike" baseline="0">
              <a:solidFill>
                <a:srgbClr val="000000"/>
              </a:solidFill>
              <a:latin typeface="+mn-lt"/>
            </a:rPr>
            <a:t> </a:t>
          </a:r>
          <a:r>
            <a:rPr lang="ro-RO" sz="1800" b="1" i="0" u="none" strike="noStrike" baseline="0">
              <a:solidFill>
                <a:srgbClr val="000000"/>
              </a:solidFill>
              <a:latin typeface="+mn-lt"/>
            </a:rPr>
            <a:t> </a:t>
          </a:r>
          <a:r>
            <a:rPr lang="en-US" sz="1800" b="1" i="0" u="none" strike="noStrike" baseline="0">
              <a:solidFill>
                <a:srgbClr val="000000"/>
              </a:solidFill>
              <a:latin typeface="+mn-lt"/>
            </a:rPr>
            <a:t>   </a:t>
          </a:r>
          <a:r>
            <a:rPr lang="ro-RO" sz="1800" b="1" i="0" u="none" strike="noStrike" baseline="0">
              <a:solidFill>
                <a:srgbClr val="000000"/>
              </a:solidFill>
              <a:latin typeface="+mn-lt"/>
            </a:rPr>
            <a:t>  Căpitan</a:t>
          </a:r>
          <a:endParaRPr lang="en-US" sz="1800" b="1" i="0" u="none" strike="noStrike" baseline="0">
            <a:solidFill>
              <a:srgbClr val="000000"/>
            </a:solidFill>
            <a:latin typeface="+mn-lt"/>
          </a:endParaRPr>
        </a:p>
        <a:p>
          <a:pPr algn="l" rtl="0">
            <a:defRPr sz="1000"/>
          </a:pPr>
          <a:endParaRPr lang="en-US" sz="1800" b="1" i="0" u="none" strike="noStrike" baseline="0">
            <a:solidFill>
              <a:srgbClr val="000000"/>
            </a:solidFill>
            <a:latin typeface="+mn-lt"/>
          </a:endParaRPr>
        </a:p>
        <a:p>
          <a:pPr algn="l" rtl="0">
            <a:defRPr sz="1000"/>
          </a:pPr>
          <a:r>
            <a:rPr lang="ro-RO" sz="1800" b="1" i="0" u="none" strike="noStrike" baseline="0">
              <a:solidFill>
                <a:srgbClr val="000000"/>
              </a:solidFill>
              <a:latin typeface="+mn-lt"/>
              <a:cs typeface="+mn-cs"/>
            </a:rPr>
            <a:t>          Garofița TOMESCU</a:t>
          </a:r>
          <a:endParaRPr lang="en-US" sz="1800" b="1" i="0" u="none" strike="noStrike" baseline="0">
            <a:solidFill>
              <a:srgbClr val="000000"/>
            </a:solidFill>
            <a:latin typeface="+mn-lt"/>
            <a:cs typeface="Times New Roman"/>
          </a:endParaRPr>
        </a:p>
        <a:p>
          <a:pPr algn="l" rtl="0">
            <a:defRPr sz="1000"/>
          </a:pPr>
          <a:endParaRPr lang="en-US" sz="11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view="pageBreakPreview" zoomScale="70" zoomScaleNormal="85" zoomScaleSheetLayoutView="70" workbookViewId="0">
      <selection activeCell="B6" sqref="B6"/>
    </sheetView>
  </sheetViews>
  <sheetFormatPr defaultColWidth="8.85546875" defaultRowHeight="15" x14ac:dyDescent="0.25"/>
  <cols>
    <col min="1" max="1" width="7.5703125" style="4" customWidth="1"/>
    <col min="2" max="2" width="34.85546875" style="2" customWidth="1"/>
    <col min="3" max="3" width="19.140625" style="2" customWidth="1"/>
    <col min="4" max="4" width="31.7109375" style="2" customWidth="1"/>
    <col min="5" max="5" width="19.42578125" style="2" customWidth="1"/>
    <col min="6" max="6" width="19.140625" style="2" customWidth="1"/>
    <col min="7" max="7" width="18" style="2" customWidth="1"/>
    <col min="8" max="8" width="27.140625" style="2" customWidth="1"/>
    <col min="9" max="9" width="16.140625" style="2" customWidth="1"/>
    <col min="10" max="10" width="17.42578125" style="2" customWidth="1"/>
    <col min="11" max="11" width="23.7109375" style="2" customWidth="1"/>
    <col min="12" max="12" width="11.5703125" style="2" customWidth="1"/>
    <col min="13" max="14" width="19.85546875" style="2" customWidth="1"/>
    <col min="15" max="15" width="8.85546875" style="2"/>
    <col min="16" max="16" width="36.7109375" style="2" customWidth="1"/>
    <col min="17" max="17" width="15.7109375" style="2" customWidth="1"/>
    <col min="18" max="18" width="18.28515625" style="2" bestFit="1" customWidth="1"/>
    <col min="19" max="16384" width="8.85546875" style="2"/>
  </cols>
  <sheetData>
    <row r="1" spans="1:18" ht="409.5" customHeight="1" thickBot="1" x14ac:dyDescent="0.3">
      <c r="A1" s="115" t="s">
        <v>532</v>
      </c>
      <c r="B1" s="116"/>
      <c r="C1" s="116"/>
      <c r="D1" s="116"/>
      <c r="E1" s="116"/>
      <c r="F1" s="116"/>
      <c r="G1" s="116"/>
      <c r="H1" s="116"/>
      <c r="I1" s="116"/>
      <c r="J1" s="116"/>
      <c r="K1" s="116"/>
      <c r="L1" s="116"/>
      <c r="M1" s="116"/>
      <c r="N1" s="116"/>
    </row>
    <row r="2" spans="1:18" ht="31.9" customHeight="1" thickBot="1" x14ac:dyDescent="0.3">
      <c r="A2" s="117" t="s">
        <v>0</v>
      </c>
      <c r="B2" s="117" t="s">
        <v>38</v>
      </c>
      <c r="C2" s="117" t="s">
        <v>10</v>
      </c>
      <c r="D2" s="117"/>
      <c r="E2" s="117" t="s">
        <v>11</v>
      </c>
      <c r="F2" s="117" t="s">
        <v>2</v>
      </c>
      <c r="G2" s="117" t="s">
        <v>12</v>
      </c>
      <c r="H2" s="117"/>
      <c r="I2" s="118" t="s">
        <v>13</v>
      </c>
      <c r="J2" s="117" t="s">
        <v>14</v>
      </c>
      <c r="K2" s="117" t="s">
        <v>15</v>
      </c>
      <c r="L2" s="117" t="s">
        <v>3</v>
      </c>
      <c r="M2" s="117" t="s">
        <v>16</v>
      </c>
      <c r="N2" s="117" t="s">
        <v>17</v>
      </c>
    </row>
    <row r="3" spans="1:18" ht="84" customHeight="1" thickBot="1" x14ac:dyDescent="0.3">
      <c r="A3" s="117"/>
      <c r="B3" s="117"/>
      <c r="C3" s="117"/>
      <c r="D3" s="117"/>
      <c r="E3" s="117"/>
      <c r="F3" s="117"/>
      <c r="G3" s="42" t="s">
        <v>4</v>
      </c>
      <c r="H3" s="42" t="s">
        <v>5</v>
      </c>
      <c r="I3" s="118"/>
      <c r="J3" s="117"/>
      <c r="K3" s="117"/>
      <c r="L3" s="117"/>
      <c r="M3" s="117"/>
      <c r="N3" s="117"/>
      <c r="P3" s="3" t="s">
        <v>1</v>
      </c>
      <c r="Q3" s="3" t="s">
        <v>2</v>
      </c>
      <c r="R3" s="3" t="s">
        <v>3</v>
      </c>
    </row>
    <row r="4" spans="1:18" ht="138" customHeight="1" thickBot="1" x14ac:dyDescent="0.3">
      <c r="A4" s="43">
        <v>1</v>
      </c>
      <c r="B4" s="44" t="s">
        <v>195</v>
      </c>
      <c r="C4" s="44" t="s">
        <v>196</v>
      </c>
      <c r="D4" s="44" t="s">
        <v>197</v>
      </c>
      <c r="E4" s="44" t="s">
        <v>18</v>
      </c>
      <c r="F4" s="44" t="s">
        <v>7</v>
      </c>
      <c r="G4" s="45" t="s">
        <v>39</v>
      </c>
      <c r="H4" s="46">
        <v>67135800</v>
      </c>
      <c r="I4" s="47" t="s">
        <v>35</v>
      </c>
      <c r="J4" s="119" t="s">
        <v>410</v>
      </c>
      <c r="K4" s="120"/>
      <c r="L4" s="44" t="s">
        <v>6</v>
      </c>
      <c r="M4" s="47" t="s">
        <v>198</v>
      </c>
      <c r="N4" s="44" t="s">
        <v>169</v>
      </c>
      <c r="P4" s="3"/>
      <c r="Q4" s="3"/>
      <c r="R4" s="3"/>
    </row>
    <row r="5" spans="1:18" ht="138" customHeight="1" thickBot="1" x14ac:dyDescent="0.3">
      <c r="A5" s="43">
        <v>2</v>
      </c>
      <c r="B5" s="44" t="s">
        <v>226</v>
      </c>
      <c r="C5" s="44" t="s">
        <v>227</v>
      </c>
      <c r="D5" s="44" t="s">
        <v>228</v>
      </c>
      <c r="E5" s="44" t="s">
        <v>18</v>
      </c>
      <c r="F5" s="44" t="s">
        <v>229</v>
      </c>
      <c r="G5" s="47" t="s">
        <v>39</v>
      </c>
      <c r="H5" s="46">
        <v>1736701.2</v>
      </c>
      <c r="I5" s="47" t="s">
        <v>35</v>
      </c>
      <c r="J5" s="122" t="s">
        <v>265</v>
      </c>
      <c r="K5" s="123"/>
      <c r="L5" s="44" t="s">
        <v>6</v>
      </c>
      <c r="M5" s="47" t="s">
        <v>230</v>
      </c>
      <c r="N5" s="44" t="s">
        <v>273</v>
      </c>
      <c r="P5" s="3"/>
      <c r="Q5" s="3"/>
      <c r="R5" s="3"/>
    </row>
    <row r="6" spans="1:18" ht="147" customHeight="1" thickBot="1" x14ac:dyDescent="0.3">
      <c r="A6" s="43">
        <v>3</v>
      </c>
      <c r="B6" s="44" t="s">
        <v>266</v>
      </c>
      <c r="C6" s="44" t="s">
        <v>267</v>
      </c>
      <c r="D6" s="44" t="s">
        <v>268</v>
      </c>
      <c r="E6" s="44" t="s">
        <v>18</v>
      </c>
      <c r="F6" s="47" t="s">
        <v>7</v>
      </c>
      <c r="G6" s="47" t="s">
        <v>39</v>
      </c>
      <c r="H6" s="46">
        <v>1905000</v>
      </c>
      <c r="I6" s="48" t="s">
        <v>35</v>
      </c>
      <c r="J6" s="49" t="s">
        <v>299</v>
      </c>
      <c r="K6" s="44" t="s">
        <v>173</v>
      </c>
      <c r="L6" s="44" t="s">
        <v>6</v>
      </c>
      <c r="M6" s="47" t="s">
        <v>269</v>
      </c>
      <c r="N6" s="44" t="s">
        <v>299</v>
      </c>
      <c r="P6" s="3"/>
      <c r="Q6" s="3"/>
      <c r="R6" s="3"/>
    </row>
    <row r="7" spans="1:18" ht="168.75" thickBot="1" x14ac:dyDescent="0.3">
      <c r="A7" s="50">
        <v>4</v>
      </c>
      <c r="B7" s="47" t="s">
        <v>50</v>
      </c>
      <c r="C7" s="47" t="s">
        <v>51</v>
      </c>
      <c r="D7" s="47" t="s">
        <v>52</v>
      </c>
      <c r="E7" s="51" t="s">
        <v>39</v>
      </c>
      <c r="F7" s="47" t="s">
        <v>7</v>
      </c>
      <c r="G7" s="47" t="s">
        <v>39</v>
      </c>
      <c r="H7" s="52">
        <v>49579.83</v>
      </c>
      <c r="I7" s="47" t="s">
        <v>35</v>
      </c>
      <c r="J7" s="53" t="s">
        <v>91</v>
      </c>
      <c r="K7" s="53" t="s">
        <v>62</v>
      </c>
      <c r="L7" s="47" t="s">
        <v>6</v>
      </c>
      <c r="M7" s="47" t="s">
        <v>300</v>
      </c>
      <c r="N7" s="47" t="s">
        <v>95</v>
      </c>
      <c r="P7" s="3"/>
      <c r="Q7" s="3"/>
      <c r="R7" s="3"/>
    </row>
    <row r="8" spans="1:18" ht="111" customHeight="1" thickBot="1" x14ac:dyDescent="0.3">
      <c r="A8" s="50">
        <v>5</v>
      </c>
      <c r="B8" s="47" t="s">
        <v>309</v>
      </c>
      <c r="C8" s="47" t="s">
        <v>227</v>
      </c>
      <c r="D8" s="47" t="s">
        <v>228</v>
      </c>
      <c r="E8" s="44" t="s">
        <v>18</v>
      </c>
      <c r="F8" s="44" t="s">
        <v>229</v>
      </c>
      <c r="G8" s="47" t="s">
        <v>39</v>
      </c>
      <c r="H8" s="52">
        <v>1344537.82</v>
      </c>
      <c r="I8" s="47" t="s">
        <v>35</v>
      </c>
      <c r="J8" s="53" t="s">
        <v>310</v>
      </c>
      <c r="K8" s="53" t="s">
        <v>67</v>
      </c>
      <c r="L8" s="47" t="s">
        <v>6</v>
      </c>
      <c r="M8" s="47" t="s">
        <v>311</v>
      </c>
      <c r="N8" s="47" t="s">
        <v>312</v>
      </c>
      <c r="P8" s="3"/>
      <c r="Q8" s="3"/>
      <c r="R8" s="3"/>
    </row>
    <row r="9" spans="1:18" ht="111" customHeight="1" thickBot="1" x14ac:dyDescent="0.3">
      <c r="A9" s="50">
        <v>6</v>
      </c>
      <c r="B9" s="47" t="s">
        <v>359</v>
      </c>
      <c r="C9" s="47" t="s">
        <v>360</v>
      </c>
      <c r="D9" s="47" t="s">
        <v>361</v>
      </c>
      <c r="E9" s="47" t="s">
        <v>22</v>
      </c>
      <c r="F9" s="44" t="s">
        <v>229</v>
      </c>
      <c r="G9" s="47" t="s">
        <v>39</v>
      </c>
      <c r="H9" s="52">
        <v>299159.65999999997</v>
      </c>
      <c r="I9" s="47" t="s">
        <v>35</v>
      </c>
      <c r="J9" s="53" t="s">
        <v>362</v>
      </c>
      <c r="K9" s="53" t="s">
        <v>67</v>
      </c>
      <c r="L9" s="47" t="s">
        <v>6</v>
      </c>
      <c r="M9" s="47" t="s">
        <v>363</v>
      </c>
      <c r="N9" s="53" t="s">
        <v>364</v>
      </c>
      <c r="P9" s="3"/>
      <c r="Q9" s="3"/>
      <c r="R9" s="3"/>
    </row>
    <row r="10" spans="1:18" ht="150" customHeight="1" thickBot="1" x14ac:dyDescent="0.3">
      <c r="A10" s="54">
        <v>7</v>
      </c>
      <c r="B10" s="55" t="s">
        <v>337</v>
      </c>
      <c r="C10" s="55" t="s">
        <v>338</v>
      </c>
      <c r="D10" s="55" t="s">
        <v>339</v>
      </c>
      <c r="E10" s="55" t="s">
        <v>22</v>
      </c>
      <c r="F10" s="56" t="s">
        <v>229</v>
      </c>
      <c r="G10" s="47" t="s">
        <v>39</v>
      </c>
      <c r="H10" s="57">
        <v>500908.99</v>
      </c>
      <c r="I10" s="55" t="s">
        <v>35</v>
      </c>
      <c r="J10" s="119" t="s">
        <v>410</v>
      </c>
      <c r="K10" s="120"/>
      <c r="L10" s="55" t="s">
        <v>6</v>
      </c>
      <c r="M10" s="55" t="s">
        <v>403</v>
      </c>
      <c r="N10" s="58" t="s">
        <v>340</v>
      </c>
      <c r="P10" s="3"/>
      <c r="Q10" s="3"/>
      <c r="R10" s="3"/>
    </row>
    <row r="11" spans="1:18" ht="147.75" thickBot="1" x14ac:dyDescent="0.3">
      <c r="A11" s="50">
        <v>8</v>
      </c>
      <c r="B11" s="47" t="s">
        <v>398</v>
      </c>
      <c r="C11" s="47" t="s">
        <v>399</v>
      </c>
      <c r="D11" s="47" t="s">
        <v>400</v>
      </c>
      <c r="E11" s="47" t="s">
        <v>22</v>
      </c>
      <c r="F11" s="44" t="s">
        <v>401</v>
      </c>
      <c r="G11" s="47" t="s">
        <v>39</v>
      </c>
      <c r="H11" s="52">
        <v>458738.85</v>
      </c>
      <c r="I11" s="47" t="s">
        <v>35</v>
      </c>
      <c r="J11" s="47" t="s">
        <v>358</v>
      </c>
      <c r="K11" s="47" t="s">
        <v>67</v>
      </c>
      <c r="L11" s="47" t="s">
        <v>6</v>
      </c>
      <c r="M11" s="47" t="s">
        <v>402</v>
      </c>
      <c r="N11" s="47" t="s">
        <v>358</v>
      </c>
      <c r="P11" s="3"/>
      <c r="Q11" s="3"/>
      <c r="R11" s="3"/>
    </row>
    <row r="12" spans="1:18" ht="125.25" customHeight="1" thickBot="1" x14ac:dyDescent="0.3">
      <c r="A12" s="50">
        <v>9</v>
      </c>
      <c r="B12" s="44" t="s">
        <v>195</v>
      </c>
      <c r="C12" s="44" t="s">
        <v>196</v>
      </c>
      <c r="D12" s="44" t="s">
        <v>197</v>
      </c>
      <c r="E12" s="44" t="s">
        <v>23</v>
      </c>
      <c r="F12" s="44" t="s">
        <v>7</v>
      </c>
      <c r="G12" s="45" t="s">
        <v>39</v>
      </c>
      <c r="H12" s="52">
        <v>2476594.67</v>
      </c>
      <c r="I12" s="47" t="s">
        <v>35</v>
      </c>
      <c r="J12" s="47" t="s">
        <v>425</v>
      </c>
      <c r="K12" s="47" t="s">
        <v>426</v>
      </c>
      <c r="L12" s="47" t="s">
        <v>439</v>
      </c>
      <c r="M12" s="47" t="s">
        <v>198</v>
      </c>
      <c r="N12" s="47" t="s">
        <v>425</v>
      </c>
      <c r="P12" s="3"/>
      <c r="Q12" s="3"/>
      <c r="R12" s="3"/>
    </row>
    <row r="13" spans="1:18" ht="134.25" customHeight="1" thickBot="1" x14ac:dyDescent="0.3">
      <c r="A13" s="54">
        <v>10</v>
      </c>
      <c r="B13" s="55" t="s">
        <v>337</v>
      </c>
      <c r="C13" s="55" t="s">
        <v>338</v>
      </c>
      <c r="D13" s="55" t="s">
        <v>339</v>
      </c>
      <c r="E13" s="55" t="s">
        <v>22</v>
      </c>
      <c r="F13" s="56" t="s">
        <v>229</v>
      </c>
      <c r="G13" s="55" t="s">
        <v>39</v>
      </c>
      <c r="H13" s="57">
        <v>500999.6</v>
      </c>
      <c r="I13" s="55" t="s">
        <v>35</v>
      </c>
      <c r="J13" s="59" t="s">
        <v>412</v>
      </c>
      <c r="K13" s="55" t="s">
        <v>67</v>
      </c>
      <c r="L13" s="55" t="s">
        <v>6</v>
      </c>
      <c r="M13" s="55" t="s">
        <v>411</v>
      </c>
      <c r="N13" s="58" t="s">
        <v>412</v>
      </c>
      <c r="P13" s="3"/>
      <c r="Q13" s="3"/>
      <c r="R13" s="3"/>
    </row>
    <row r="14" spans="1:18" ht="281.25" customHeight="1" thickBot="1" x14ac:dyDescent="0.3">
      <c r="A14" s="50">
        <v>11</v>
      </c>
      <c r="B14" s="47" t="s">
        <v>435</v>
      </c>
      <c r="C14" s="47" t="s">
        <v>436</v>
      </c>
      <c r="D14" s="47" t="s">
        <v>437</v>
      </c>
      <c r="E14" s="44" t="s">
        <v>23</v>
      </c>
      <c r="F14" s="44" t="s">
        <v>7</v>
      </c>
      <c r="G14" s="47" t="s">
        <v>39</v>
      </c>
      <c r="H14" s="52">
        <f>4.9728*1118179.2</f>
        <v>5560481.5257600006</v>
      </c>
      <c r="I14" s="47" t="s">
        <v>35</v>
      </c>
      <c r="J14" s="60" t="s">
        <v>438</v>
      </c>
      <c r="K14" s="47" t="s">
        <v>67</v>
      </c>
      <c r="L14" s="61" t="s">
        <v>439</v>
      </c>
      <c r="M14" s="47" t="s">
        <v>440</v>
      </c>
      <c r="N14" s="60" t="s">
        <v>438</v>
      </c>
      <c r="P14" s="3"/>
      <c r="Q14" s="3"/>
      <c r="R14" s="3"/>
    </row>
    <row r="15" spans="1:18" ht="145.5" customHeight="1" thickBot="1" x14ac:dyDescent="0.3">
      <c r="A15" s="50">
        <v>12</v>
      </c>
      <c r="B15" s="47" t="s">
        <v>195</v>
      </c>
      <c r="C15" s="47" t="s">
        <v>196</v>
      </c>
      <c r="D15" s="47" t="s">
        <v>441</v>
      </c>
      <c r="E15" s="44" t="s">
        <v>18</v>
      </c>
      <c r="F15" s="44" t="s">
        <v>7</v>
      </c>
      <c r="G15" s="47" t="s">
        <v>39</v>
      </c>
      <c r="H15" s="52">
        <v>60903900</v>
      </c>
      <c r="I15" s="47" t="s">
        <v>35</v>
      </c>
      <c r="J15" s="60" t="s">
        <v>442</v>
      </c>
      <c r="K15" s="47" t="s">
        <v>67</v>
      </c>
      <c r="L15" s="61" t="s">
        <v>6</v>
      </c>
      <c r="M15" s="47" t="s">
        <v>198</v>
      </c>
      <c r="N15" s="60" t="s">
        <v>442</v>
      </c>
      <c r="P15" s="3"/>
      <c r="Q15" s="3"/>
      <c r="R15" s="3"/>
    </row>
    <row r="16" spans="1:18" ht="166.5" customHeight="1" thickBot="1" x14ac:dyDescent="0.3">
      <c r="A16" s="50">
        <v>13</v>
      </c>
      <c r="B16" s="47" t="s">
        <v>443</v>
      </c>
      <c r="C16" s="47" t="s">
        <v>444</v>
      </c>
      <c r="D16" s="47" t="s">
        <v>445</v>
      </c>
      <c r="E16" s="44" t="s">
        <v>18</v>
      </c>
      <c r="F16" s="44" t="s">
        <v>7</v>
      </c>
      <c r="G16" s="47" t="s">
        <v>39</v>
      </c>
      <c r="H16" s="52">
        <f>4.9771*63390915.2</f>
        <v>315502924.04192001</v>
      </c>
      <c r="I16" s="47" t="s">
        <v>35</v>
      </c>
      <c r="J16" s="60" t="s">
        <v>442</v>
      </c>
      <c r="K16" s="47" t="s">
        <v>446</v>
      </c>
      <c r="L16" s="61" t="s">
        <v>6</v>
      </c>
      <c r="M16" s="47" t="s">
        <v>447</v>
      </c>
      <c r="N16" s="60" t="s">
        <v>442</v>
      </c>
      <c r="P16" s="3"/>
      <c r="Q16" s="3"/>
      <c r="R16" s="3"/>
    </row>
    <row r="17" spans="1:18" ht="166.5" customHeight="1" thickBot="1" x14ac:dyDescent="0.3">
      <c r="A17" s="50">
        <v>14</v>
      </c>
      <c r="B17" s="47" t="s">
        <v>492</v>
      </c>
      <c r="C17" s="47" t="s">
        <v>444</v>
      </c>
      <c r="D17" s="47" t="s">
        <v>445</v>
      </c>
      <c r="E17" s="44" t="s">
        <v>23</v>
      </c>
      <c r="F17" s="44" t="s">
        <v>7</v>
      </c>
      <c r="G17" s="47" t="s">
        <v>39</v>
      </c>
      <c r="H17" s="52">
        <v>29284608.010000002</v>
      </c>
      <c r="I17" s="47" t="s">
        <v>35</v>
      </c>
      <c r="J17" s="60" t="s">
        <v>493</v>
      </c>
      <c r="K17" s="47" t="s">
        <v>505</v>
      </c>
      <c r="L17" s="61" t="s">
        <v>439</v>
      </c>
      <c r="M17" s="47" t="s">
        <v>494</v>
      </c>
      <c r="N17" s="60" t="s">
        <v>493</v>
      </c>
      <c r="P17" s="3"/>
      <c r="Q17" s="3"/>
      <c r="R17" s="3"/>
    </row>
    <row r="18" spans="1:18" ht="166.5" customHeight="1" thickBot="1" x14ac:dyDescent="0.3">
      <c r="A18" s="50">
        <v>15</v>
      </c>
      <c r="B18" s="47" t="s">
        <v>309</v>
      </c>
      <c r="C18" s="47" t="s">
        <v>227</v>
      </c>
      <c r="D18" s="47" t="s">
        <v>228</v>
      </c>
      <c r="E18" s="44" t="s">
        <v>23</v>
      </c>
      <c r="F18" s="44" t="s">
        <v>229</v>
      </c>
      <c r="G18" s="47" t="s">
        <v>39</v>
      </c>
      <c r="H18" s="52">
        <f>207000/1.19</f>
        <v>173949.57983193279</v>
      </c>
      <c r="I18" s="47" t="s">
        <v>35</v>
      </c>
      <c r="J18" s="60" t="s">
        <v>514</v>
      </c>
      <c r="K18" s="47" t="s">
        <v>67</v>
      </c>
      <c r="L18" s="61" t="s">
        <v>439</v>
      </c>
      <c r="M18" s="47" t="s">
        <v>440</v>
      </c>
      <c r="N18" s="60" t="s">
        <v>514</v>
      </c>
      <c r="P18" s="3"/>
      <c r="Q18" s="3"/>
      <c r="R18" s="3"/>
    </row>
    <row r="19" spans="1:18" ht="30" customHeight="1" x14ac:dyDescent="0.25">
      <c r="A19" s="121"/>
      <c r="B19" s="121"/>
      <c r="C19" s="121"/>
      <c r="P19" s="3"/>
      <c r="Q19" s="3"/>
      <c r="R19" s="3"/>
    </row>
    <row r="20" spans="1:18" x14ac:dyDescent="0.25">
      <c r="P20" s="3" t="s">
        <v>19</v>
      </c>
      <c r="Q20" s="3"/>
      <c r="R20" s="3"/>
    </row>
    <row r="21" spans="1:18" x14ac:dyDescent="0.25">
      <c r="P21" s="3" t="s">
        <v>20</v>
      </c>
      <c r="Q21" s="3"/>
      <c r="R21" s="3"/>
    </row>
    <row r="22" spans="1:18" x14ac:dyDescent="0.25">
      <c r="P22" s="3" t="s">
        <v>21</v>
      </c>
      <c r="Q22" s="3"/>
      <c r="R22" s="3"/>
    </row>
    <row r="23" spans="1:18" x14ac:dyDescent="0.25">
      <c r="P23" s="3" t="s">
        <v>8</v>
      </c>
      <c r="Q23" s="3"/>
      <c r="R23" s="3"/>
    </row>
    <row r="24" spans="1:18" x14ac:dyDescent="0.25">
      <c r="P24" s="3" t="s">
        <v>9</v>
      </c>
      <c r="Q24" s="3"/>
      <c r="R24" s="3"/>
    </row>
    <row r="25" spans="1:18" x14ac:dyDescent="0.25">
      <c r="P25" s="3" t="s">
        <v>22</v>
      </c>
      <c r="Q25" s="3"/>
      <c r="R25" s="3"/>
    </row>
    <row r="26" spans="1:18" x14ac:dyDescent="0.25">
      <c r="P26" s="3" t="s">
        <v>23</v>
      </c>
      <c r="Q26" s="3"/>
      <c r="R26" s="3"/>
    </row>
    <row r="27" spans="1:18" ht="28.9" customHeight="1" x14ac:dyDescent="0.25">
      <c r="P27" s="3" t="s">
        <v>24</v>
      </c>
      <c r="Q27" s="3"/>
      <c r="R27" s="3"/>
    </row>
    <row r="32" spans="1:18" x14ac:dyDescent="0.25">
      <c r="K32" s="5"/>
    </row>
  </sheetData>
  <mergeCells count="17">
    <mergeCell ref="J10:K10"/>
    <mergeCell ref="A19:C19"/>
    <mergeCell ref="L2:L3"/>
    <mergeCell ref="M2:M3"/>
    <mergeCell ref="N2:N3"/>
    <mergeCell ref="J5:K5"/>
    <mergeCell ref="J4:K4"/>
    <mergeCell ref="A1:N1"/>
    <mergeCell ref="A2:A3"/>
    <mergeCell ref="B2:B3"/>
    <mergeCell ref="C2:D3"/>
    <mergeCell ref="E2:E3"/>
    <mergeCell ref="F2:F3"/>
    <mergeCell ref="G2:H2"/>
    <mergeCell ref="I2:I3"/>
    <mergeCell ref="J2:J3"/>
    <mergeCell ref="K2:K3"/>
  </mergeCells>
  <dataValidations count="2">
    <dataValidation type="list" allowBlank="1" showInputMessage="1" showErrorMessage="1" sqref="E9:E11 E13">
      <formula1>$P$19:$P$27</formula1>
    </dataValidation>
    <dataValidation type="list" allowBlank="1" showInputMessage="1" showErrorMessage="1" sqref="F6:F7">
      <formula1>#REF!</formula1>
    </dataValidation>
  </dataValidations>
  <printOptions horizontalCentered="1" verticalCentered="1"/>
  <pageMargins left="0.2" right="0.2" top="0.75" bottom="0.25" header="0.3" footer="0.3"/>
  <pageSetup paperSize="9" scale="50" orientation="landscape"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7"/>
  <sheetViews>
    <sheetView tabSelected="1" view="pageBreakPreview" zoomScale="85" zoomScaleSheetLayoutView="85" workbookViewId="0">
      <selection activeCell="I159" sqref="I159"/>
    </sheetView>
  </sheetViews>
  <sheetFormatPr defaultColWidth="8.85546875" defaultRowHeight="15" x14ac:dyDescent="0.25"/>
  <cols>
    <col min="1" max="1" width="5.5703125" style="95" customWidth="1"/>
    <col min="2" max="2" width="61.5703125" style="68" customWidth="1"/>
    <col min="3" max="3" width="17.140625" style="104" customWidth="1"/>
    <col min="4" max="4" width="43.5703125" style="104" customWidth="1"/>
    <col min="5" max="5" width="15.28515625" style="105" customWidth="1"/>
    <col min="6" max="6" width="13.5703125" style="68" customWidth="1"/>
    <col min="7" max="7" width="14.140625" style="68" customWidth="1"/>
    <col min="8" max="8" width="14.28515625" style="68" customWidth="1"/>
    <col min="9" max="9" width="19.140625" style="106" customWidth="1"/>
    <col min="10" max="10" width="15.85546875" style="68" customWidth="1"/>
    <col min="11" max="11" width="21" style="68" bestFit="1" customWidth="1"/>
    <col min="12" max="12" width="30.7109375" style="68" customWidth="1"/>
    <col min="13" max="13" width="15.7109375" style="68" customWidth="1"/>
    <col min="14" max="16384" width="8.85546875" style="68"/>
  </cols>
  <sheetData>
    <row r="1" spans="1:13" ht="240" customHeight="1" thickBot="1" x14ac:dyDescent="0.3">
      <c r="A1" s="128" t="s">
        <v>533</v>
      </c>
      <c r="B1" s="129"/>
      <c r="C1" s="129"/>
      <c r="D1" s="129"/>
      <c r="E1" s="129"/>
      <c r="F1" s="129"/>
      <c r="G1" s="129"/>
      <c r="H1" s="129"/>
      <c r="I1" s="129"/>
      <c r="J1" s="129"/>
    </row>
    <row r="2" spans="1:13" ht="99.75" customHeight="1" thickBot="1" x14ac:dyDescent="0.3">
      <c r="A2" s="74" t="s">
        <v>34</v>
      </c>
      <c r="B2" s="75" t="s">
        <v>25</v>
      </c>
      <c r="C2" s="130" t="s">
        <v>10</v>
      </c>
      <c r="D2" s="131"/>
      <c r="E2" s="76" t="s">
        <v>12</v>
      </c>
      <c r="F2" s="75" t="s">
        <v>13</v>
      </c>
      <c r="G2" s="75" t="s">
        <v>26</v>
      </c>
      <c r="H2" s="75" t="s">
        <v>27</v>
      </c>
      <c r="I2" s="76" t="s">
        <v>28</v>
      </c>
      <c r="J2" s="77" t="s">
        <v>29</v>
      </c>
    </row>
    <row r="3" spans="1:13" ht="18.75" hidden="1" customHeight="1" thickTop="1" thickBot="1" x14ac:dyDescent="0.3">
      <c r="A3" s="136" t="s">
        <v>36</v>
      </c>
      <c r="B3" s="137"/>
      <c r="C3" s="137"/>
      <c r="D3" s="137"/>
      <c r="E3" s="137"/>
      <c r="F3" s="137"/>
      <c r="G3" s="137"/>
      <c r="H3" s="137"/>
      <c r="I3" s="137"/>
      <c r="J3" s="138"/>
      <c r="L3" s="132"/>
      <c r="M3" s="132"/>
    </row>
    <row r="4" spans="1:13" ht="19.5" hidden="1" customHeight="1" thickTop="1" x14ac:dyDescent="0.25">
      <c r="A4" s="78"/>
      <c r="B4" s="78"/>
      <c r="C4" s="78"/>
      <c r="D4" s="78"/>
      <c r="E4" s="79"/>
      <c r="F4" s="80"/>
      <c r="G4" s="78"/>
      <c r="H4" s="78"/>
      <c r="I4" s="81"/>
      <c r="J4" s="78"/>
      <c r="L4" s="132"/>
      <c r="M4" s="132"/>
    </row>
    <row r="5" spans="1:13" ht="18.75" hidden="1" customHeight="1" x14ac:dyDescent="0.25">
      <c r="A5" s="82"/>
      <c r="B5" s="83"/>
      <c r="C5" s="82"/>
      <c r="D5" s="82"/>
      <c r="E5" s="79"/>
      <c r="F5" s="70"/>
      <c r="G5" s="84"/>
      <c r="H5" s="84"/>
      <c r="I5" s="85"/>
      <c r="J5" s="84"/>
      <c r="L5" s="132"/>
      <c r="M5" s="132"/>
    </row>
    <row r="6" spans="1:13" ht="18.75" hidden="1" customHeight="1" x14ac:dyDescent="0.25">
      <c r="A6" s="70"/>
      <c r="B6" s="6"/>
      <c r="C6" s="70"/>
      <c r="D6" s="70"/>
      <c r="E6" s="11"/>
      <c r="F6" s="70"/>
      <c r="G6" s="9"/>
      <c r="H6" s="9"/>
      <c r="I6" s="10"/>
      <c r="J6" s="9"/>
      <c r="L6" s="132"/>
      <c r="M6" s="132"/>
    </row>
    <row r="7" spans="1:13" ht="18.75" hidden="1" customHeight="1" x14ac:dyDescent="0.25">
      <c r="A7" s="70"/>
      <c r="B7" s="6"/>
      <c r="C7" s="70"/>
      <c r="D7" s="36"/>
      <c r="E7" s="11"/>
      <c r="F7" s="70"/>
      <c r="G7" s="9"/>
      <c r="H7" s="9"/>
      <c r="I7" s="10"/>
      <c r="J7" s="9"/>
      <c r="L7" s="132"/>
      <c r="M7" s="132"/>
    </row>
    <row r="8" spans="1:13" ht="18.75" hidden="1" customHeight="1" x14ac:dyDescent="0.25">
      <c r="A8" s="14"/>
      <c r="B8" s="13"/>
      <c r="C8" s="14"/>
      <c r="D8" s="86"/>
      <c r="E8" s="15"/>
      <c r="F8" s="70"/>
      <c r="G8" s="9"/>
      <c r="H8" s="9"/>
      <c r="I8" s="10"/>
      <c r="J8" s="9"/>
      <c r="L8" s="132"/>
      <c r="M8" s="132"/>
    </row>
    <row r="9" spans="1:13" ht="19.5" hidden="1" customHeight="1" thickBot="1" x14ac:dyDescent="0.3">
      <c r="A9" s="87"/>
      <c r="B9" s="88"/>
      <c r="C9" s="87"/>
      <c r="D9" s="89"/>
      <c r="E9" s="90"/>
      <c r="F9" s="70"/>
      <c r="G9" s="9"/>
      <c r="H9" s="9"/>
      <c r="I9" s="10"/>
      <c r="J9" s="9"/>
      <c r="L9" s="132"/>
      <c r="M9" s="132"/>
    </row>
    <row r="10" spans="1:13" ht="20.25" customHeight="1" thickTop="1" x14ac:dyDescent="0.25">
      <c r="A10" s="133" t="s">
        <v>54</v>
      </c>
      <c r="B10" s="134"/>
      <c r="C10" s="134"/>
      <c r="D10" s="134"/>
      <c r="E10" s="134"/>
      <c r="F10" s="134"/>
      <c r="G10" s="134"/>
      <c r="H10" s="134"/>
      <c r="I10" s="134"/>
      <c r="J10" s="135"/>
      <c r="L10" s="132"/>
      <c r="M10" s="132"/>
    </row>
    <row r="11" spans="1:13" ht="57" customHeight="1" x14ac:dyDescent="0.25">
      <c r="A11" s="70">
        <v>1</v>
      </c>
      <c r="B11" s="6" t="s">
        <v>85</v>
      </c>
      <c r="C11" s="70" t="s">
        <v>58</v>
      </c>
      <c r="D11" s="70" t="s">
        <v>59</v>
      </c>
      <c r="E11" s="69">
        <f>1151.26+800/1.19</f>
        <v>1823.5289075630253</v>
      </c>
      <c r="F11" s="21" t="s">
        <v>32</v>
      </c>
      <c r="G11" s="9" t="s">
        <v>503</v>
      </c>
      <c r="H11" s="9" t="s">
        <v>67</v>
      </c>
      <c r="I11" s="10" t="s">
        <v>491</v>
      </c>
      <c r="J11" s="9" t="s">
        <v>503</v>
      </c>
      <c r="L11" s="132"/>
      <c r="M11" s="132"/>
    </row>
    <row r="12" spans="1:13" ht="65.25" customHeight="1" x14ac:dyDescent="0.25">
      <c r="A12" s="70">
        <v>2</v>
      </c>
      <c r="B12" s="6" t="s">
        <v>88</v>
      </c>
      <c r="C12" s="70" t="s">
        <v>89</v>
      </c>
      <c r="D12" s="70" t="s">
        <v>90</v>
      </c>
      <c r="E12" s="29">
        <f>420.17+1120/1.19</f>
        <v>1361.3464705882354</v>
      </c>
      <c r="F12" s="21" t="s">
        <v>32</v>
      </c>
      <c r="G12" s="9" t="s">
        <v>473</v>
      </c>
      <c r="H12" s="9" t="s">
        <v>67</v>
      </c>
      <c r="I12" s="10" t="s">
        <v>474</v>
      </c>
      <c r="J12" s="9" t="s">
        <v>473</v>
      </c>
      <c r="L12" s="132"/>
      <c r="M12" s="132"/>
    </row>
    <row r="13" spans="1:13" ht="55.5" customHeight="1" x14ac:dyDescent="0.25">
      <c r="A13" s="70">
        <v>3</v>
      </c>
      <c r="B13" s="6" t="s">
        <v>93</v>
      </c>
      <c r="C13" s="70" t="s">
        <v>55</v>
      </c>
      <c r="D13" s="70" t="s">
        <v>94</v>
      </c>
      <c r="E13" s="11">
        <f>2016.81+3025.21</f>
        <v>5042.0200000000004</v>
      </c>
      <c r="F13" s="21" t="s">
        <v>32</v>
      </c>
      <c r="G13" s="9" t="s">
        <v>312</v>
      </c>
      <c r="H13" s="9" t="s">
        <v>303</v>
      </c>
      <c r="I13" s="10" t="s">
        <v>86</v>
      </c>
      <c r="J13" s="9" t="s">
        <v>312</v>
      </c>
      <c r="L13" s="132"/>
      <c r="M13" s="132"/>
    </row>
    <row r="14" spans="1:13" ht="20.25" hidden="1" customHeight="1" thickTop="1" thickBot="1" x14ac:dyDescent="0.3">
      <c r="A14" s="124" t="s">
        <v>30</v>
      </c>
      <c r="B14" s="124"/>
      <c r="C14" s="124"/>
      <c r="D14" s="124"/>
      <c r="E14" s="124"/>
      <c r="F14" s="124"/>
      <c r="G14" s="124"/>
      <c r="H14" s="124"/>
      <c r="I14" s="124"/>
      <c r="J14" s="124"/>
      <c r="L14" s="132"/>
      <c r="M14" s="132"/>
    </row>
    <row r="15" spans="1:13" ht="48.75" hidden="1" customHeight="1" thickTop="1" thickBot="1" x14ac:dyDescent="0.3">
      <c r="A15" s="70">
        <v>8</v>
      </c>
      <c r="B15" s="6" t="s">
        <v>37</v>
      </c>
      <c r="C15" s="35" t="s">
        <v>31</v>
      </c>
      <c r="D15" s="36" t="s">
        <v>33</v>
      </c>
      <c r="E15" s="7">
        <v>44450</v>
      </c>
      <c r="F15" s="21" t="s">
        <v>32</v>
      </c>
      <c r="G15" s="9" t="s">
        <v>46</v>
      </c>
      <c r="H15" s="9" t="s">
        <v>41</v>
      </c>
      <c r="I15" s="10" t="s">
        <v>40</v>
      </c>
      <c r="J15" s="9" t="s">
        <v>45</v>
      </c>
      <c r="L15" s="132"/>
      <c r="M15" s="132"/>
    </row>
    <row r="16" spans="1:13" ht="48.75" customHeight="1" x14ac:dyDescent="0.25">
      <c r="A16" s="22">
        <v>4</v>
      </c>
      <c r="B16" s="23" t="s">
        <v>200</v>
      </c>
      <c r="C16" s="37" t="s">
        <v>179</v>
      </c>
      <c r="D16" s="38" t="s">
        <v>180</v>
      </c>
      <c r="E16" s="39">
        <f>4168.07+3504.2+336.13+504.2</f>
        <v>8512.6</v>
      </c>
      <c r="F16" s="27" t="s">
        <v>32</v>
      </c>
      <c r="G16" s="28" t="s">
        <v>376</v>
      </c>
      <c r="H16" s="28" t="s">
        <v>352</v>
      </c>
      <c r="I16" s="40" t="s">
        <v>377</v>
      </c>
      <c r="J16" s="28" t="s">
        <v>376</v>
      </c>
      <c r="L16" s="132"/>
      <c r="M16" s="132"/>
    </row>
    <row r="17" spans="1:13" ht="60.75" customHeight="1" x14ac:dyDescent="0.25">
      <c r="A17" s="70">
        <v>5</v>
      </c>
      <c r="B17" s="6" t="s">
        <v>191</v>
      </c>
      <c r="C17" s="35" t="s">
        <v>192</v>
      </c>
      <c r="D17" s="70" t="s">
        <v>193</v>
      </c>
      <c r="E17" s="41">
        <v>26437.91</v>
      </c>
      <c r="F17" s="21" t="s">
        <v>32</v>
      </c>
      <c r="G17" s="9" t="s">
        <v>91</v>
      </c>
      <c r="H17" s="9" t="s">
        <v>67</v>
      </c>
      <c r="I17" s="10" t="s">
        <v>194</v>
      </c>
      <c r="J17" s="9" t="s">
        <v>146</v>
      </c>
      <c r="L17" s="132"/>
      <c r="M17" s="132"/>
    </row>
    <row r="18" spans="1:13" ht="60.75" customHeight="1" x14ac:dyDescent="0.25">
      <c r="A18" s="70">
        <v>6</v>
      </c>
      <c r="B18" s="6" t="s">
        <v>271</v>
      </c>
      <c r="C18" s="35" t="s">
        <v>203</v>
      </c>
      <c r="D18" s="70" t="s">
        <v>204</v>
      </c>
      <c r="E18" s="41">
        <f>1453.78+109.24</f>
        <v>1563.02</v>
      </c>
      <c r="F18" s="21" t="s">
        <v>32</v>
      </c>
      <c r="G18" s="9" t="s">
        <v>252</v>
      </c>
      <c r="H18" s="9" t="s">
        <v>70</v>
      </c>
      <c r="I18" s="10" t="s">
        <v>202</v>
      </c>
      <c r="J18" s="9" t="s">
        <v>252</v>
      </c>
      <c r="L18" s="132"/>
      <c r="M18" s="132"/>
    </row>
    <row r="19" spans="1:13" ht="60.75" customHeight="1" x14ac:dyDescent="0.25">
      <c r="A19" s="70">
        <v>7</v>
      </c>
      <c r="B19" s="6" t="s">
        <v>213</v>
      </c>
      <c r="C19" s="35" t="s">
        <v>215</v>
      </c>
      <c r="D19" s="70" t="s">
        <v>216</v>
      </c>
      <c r="E19" s="41">
        <v>3845</v>
      </c>
      <c r="F19" s="21" t="s">
        <v>32</v>
      </c>
      <c r="G19" s="9" t="s">
        <v>212</v>
      </c>
      <c r="H19" s="9" t="s">
        <v>201</v>
      </c>
      <c r="I19" s="10" t="s">
        <v>214</v>
      </c>
      <c r="J19" s="9" t="s">
        <v>210</v>
      </c>
      <c r="L19" s="132"/>
      <c r="M19" s="132"/>
    </row>
    <row r="20" spans="1:13" ht="60.75" customHeight="1" x14ac:dyDescent="0.25">
      <c r="A20" s="70">
        <v>8</v>
      </c>
      <c r="B20" s="6" t="s">
        <v>231</v>
      </c>
      <c r="C20" s="35" t="s">
        <v>232</v>
      </c>
      <c r="D20" s="70" t="s">
        <v>231</v>
      </c>
      <c r="E20" s="41">
        <v>504.2</v>
      </c>
      <c r="F20" s="21" t="s">
        <v>32</v>
      </c>
      <c r="G20" s="9" t="s">
        <v>274</v>
      </c>
      <c r="H20" s="9" t="s">
        <v>97</v>
      </c>
      <c r="I20" s="10" t="s">
        <v>214</v>
      </c>
      <c r="J20" s="9" t="s">
        <v>274</v>
      </c>
      <c r="L20" s="132"/>
      <c r="M20" s="132"/>
    </row>
    <row r="21" spans="1:13" ht="60.75" customHeight="1" x14ac:dyDescent="0.25">
      <c r="A21" s="70">
        <v>9</v>
      </c>
      <c r="B21" s="6" t="s">
        <v>233</v>
      </c>
      <c r="C21" s="35" t="s">
        <v>234</v>
      </c>
      <c r="D21" s="70" t="s">
        <v>235</v>
      </c>
      <c r="E21" s="41">
        <v>2882.35</v>
      </c>
      <c r="F21" s="21" t="s">
        <v>32</v>
      </c>
      <c r="G21" s="9" t="s">
        <v>274</v>
      </c>
      <c r="H21" s="9" t="s">
        <v>97</v>
      </c>
      <c r="I21" s="10" t="s">
        <v>86</v>
      </c>
      <c r="J21" s="9" t="s">
        <v>274</v>
      </c>
      <c r="L21" s="132"/>
      <c r="M21" s="132"/>
    </row>
    <row r="22" spans="1:13" ht="60.75" customHeight="1" x14ac:dyDescent="0.25">
      <c r="A22" s="70">
        <v>10</v>
      </c>
      <c r="B22" s="6" t="s">
        <v>248</v>
      </c>
      <c r="C22" s="70" t="s">
        <v>249</v>
      </c>
      <c r="D22" s="70" t="s">
        <v>250</v>
      </c>
      <c r="E22" s="41">
        <v>6386.55</v>
      </c>
      <c r="F22" s="21" t="s">
        <v>32</v>
      </c>
      <c r="G22" s="9" t="s">
        <v>251</v>
      </c>
      <c r="H22" s="9" t="s">
        <v>201</v>
      </c>
      <c r="I22" s="10" t="s">
        <v>194</v>
      </c>
      <c r="J22" s="9" t="s">
        <v>251</v>
      </c>
      <c r="L22" s="132"/>
      <c r="M22" s="132"/>
    </row>
    <row r="23" spans="1:13" ht="60.75" customHeight="1" x14ac:dyDescent="0.25">
      <c r="A23" s="70">
        <v>11</v>
      </c>
      <c r="B23" s="6" t="s">
        <v>253</v>
      </c>
      <c r="C23" s="70" t="s">
        <v>254</v>
      </c>
      <c r="D23" s="70" t="s">
        <v>255</v>
      </c>
      <c r="E23" s="41">
        <f>1176.47+420.17+1100/1.19</f>
        <v>2521.0097478991597</v>
      </c>
      <c r="F23" s="21" t="s">
        <v>32</v>
      </c>
      <c r="G23" s="9" t="s">
        <v>499</v>
      </c>
      <c r="H23" s="9" t="s">
        <v>67</v>
      </c>
      <c r="I23" s="10" t="s">
        <v>504</v>
      </c>
      <c r="J23" s="9" t="s">
        <v>499</v>
      </c>
      <c r="L23" s="132"/>
      <c r="M23" s="132"/>
    </row>
    <row r="24" spans="1:13" ht="60.75" customHeight="1" x14ac:dyDescent="0.25">
      <c r="A24" s="70">
        <v>12</v>
      </c>
      <c r="B24" s="6" t="s">
        <v>256</v>
      </c>
      <c r="C24" s="70" t="s">
        <v>257</v>
      </c>
      <c r="D24" s="70" t="s">
        <v>258</v>
      </c>
      <c r="E24" s="41">
        <f>1095.8+900.06/1.19</f>
        <v>1852.1529411764704</v>
      </c>
      <c r="F24" s="21" t="s">
        <v>32</v>
      </c>
      <c r="G24" s="9" t="s">
        <v>499</v>
      </c>
      <c r="H24" s="9" t="s">
        <v>67</v>
      </c>
      <c r="I24" s="10" t="s">
        <v>491</v>
      </c>
      <c r="J24" s="9" t="s">
        <v>499</v>
      </c>
      <c r="L24" s="132"/>
      <c r="M24" s="132"/>
    </row>
    <row r="25" spans="1:13" ht="60.75" customHeight="1" x14ac:dyDescent="0.25">
      <c r="A25" s="70">
        <v>13</v>
      </c>
      <c r="B25" s="6" t="s">
        <v>371</v>
      </c>
      <c r="C25" s="70" t="s">
        <v>372</v>
      </c>
      <c r="D25" s="70" t="s">
        <v>373</v>
      </c>
      <c r="E25" s="41">
        <v>2000</v>
      </c>
      <c r="F25" s="21" t="s">
        <v>32</v>
      </c>
      <c r="G25" s="9" t="s">
        <v>374</v>
      </c>
      <c r="H25" s="9" t="s">
        <v>173</v>
      </c>
      <c r="I25" s="10" t="s">
        <v>86</v>
      </c>
      <c r="J25" s="9" t="s">
        <v>374</v>
      </c>
      <c r="L25" s="132"/>
      <c r="M25" s="132"/>
    </row>
    <row r="26" spans="1:13" ht="60.75" customHeight="1" x14ac:dyDescent="0.25">
      <c r="A26" s="70">
        <v>14</v>
      </c>
      <c r="B26" s="6" t="s">
        <v>378</v>
      </c>
      <c r="C26" s="70" t="s">
        <v>379</v>
      </c>
      <c r="D26" s="70" t="s">
        <v>380</v>
      </c>
      <c r="E26" s="41">
        <f>5630.25+669.75+10500</f>
        <v>16800</v>
      </c>
      <c r="F26" s="21" t="s">
        <v>32</v>
      </c>
      <c r="G26" s="9" t="s">
        <v>412</v>
      </c>
      <c r="H26" s="9" t="s">
        <v>413</v>
      </c>
      <c r="I26" s="10" t="s">
        <v>414</v>
      </c>
      <c r="J26" s="9" t="s">
        <v>412</v>
      </c>
      <c r="L26" s="132"/>
      <c r="M26" s="132"/>
    </row>
    <row r="27" spans="1:13" ht="65.25" customHeight="1" x14ac:dyDescent="0.25">
      <c r="A27" s="70">
        <v>15</v>
      </c>
      <c r="B27" s="6" t="s">
        <v>466</v>
      </c>
      <c r="C27" s="70" t="s">
        <v>369</v>
      </c>
      <c r="D27" s="70" t="s">
        <v>370</v>
      </c>
      <c r="E27" s="41">
        <f>1008.4+1260.5</f>
        <v>2268.9</v>
      </c>
      <c r="F27" s="21" t="s">
        <v>32</v>
      </c>
      <c r="G27" s="9" t="s">
        <v>417</v>
      </c>
      <c r="H27" s="9" t="s">
        <v>413</v>
      </c>
      <c r="I27" s="10" t="s">
        <v>214</v>
      </c>
      <c r="J27" s="9" t="s">
        <v>417</v>
      </c>
      <c r="L27" s="132"/>
      <c r="M27" s="132"/>
    </row>
    <row r="28" spans="1:13" ht="60.75" customHeight="1" x14ac:dyDescent="0.25">
      <c r="A28" s="70">
        <v>16</v>
      </c>
      <c r="B28" s="6" t="s">
        <v>496</v>
      </c>
      <c r="C28" s="70" t="s">
        <v>344</v>
      </c>
      <c r="D28" s="70" t="s">
        <v>345</v>
      </c>
      <c r="E28" s="41">
        <f>840.34+8500/1.19+2400/1.19</f>
        <v>10000.003865546219</v>
      </c>
      <c r="F28" s="21" t="s">
        <v>32</v>
      </c>
      <c r="G28" s="9" t="s">
        <v>517</v>
      </c>
      <c r="H28" s="9" t="s">
        <v>67</v>
      </c>
      <c r="I28" s="40" t="s">
        <v>474</v>
      </c>
      <c r="J28" s="9" t="s">
        <v>517</v>
      </c>
      <c r="L28" s="132"/>
      <c r="M28" s="132"/>
    </row>
    <row r="29" spans="1:13" ht="60.75" customHeight="1" x14ac:dyDescent="0.25">
      <c r="A29" s="70">
        <v>17</v>
      </c>
      <c r="B29" s="6" t="s">
        <v>286</v>
      </c>
      <c r="C29" s="70" t="s">
        <v>287</v>
      </c>
      <c r="D29" s="70" t="s">
        <v>288</v>
      </c>
      <c r="E29" s="41">
        <v>2949.58</v>
      </c>
      <c r="F29" s="21" t="s">
        <v>32</v>
      </c>
      <c r="G29" s="9" t="s">
        <v>289</v>
      </c>
      <c r="H29" s="9" t="s">
        <v>56</v>
      </c>
      <c r="I29" s="10" t="s">
        <v>86</v>
      </c>
      <c r="J29" s="9" t="s">
        <v>289</v>
      </c>
      <c r="L29" s="132"/>
      <c r="M29" s="132"/>
    </row>
    <row r="30" spans="1:13" ht="60.75" customHeight="1" x14ac:dyDescent="0.25">
      <c r="A30" s="70">
        <v>18</v>
      </c>
      <c r="B30" s="6" t="s">
        <v>498</v>
      </c>
      <c r="C30" s="70" t="s">
        <v>301</v>
      </c>
      <c r="D30" s="70" t="s">
        <v>302</v>
      </c>
      <c r="E30" s="41">
        <f>17200+6142.34/1.19</f>
        <v>22361.63025210084</v>
      </c>
      <c r="F30" s="21" t="s">
        <v>32</v>
      </c>
      <c r="G30" s="9" t="s">
        <v>499</v>
      </c>
      <c r="H30" s="9" t="s">
        <v>67</v>
      </c>
      <c r="I30" s="10" t="s">
        <v>491</v>
      </c>
      <c r="J30" s="9" t="s">
        <v>499</v>
      </c>
      <c r="L30" s="132"/>
      <c r="M30" s="132"/>
    </row>
    <row r="31" spans="1:13" ht="60.75" customHeight="1" x14ac:dyDescent="0.25">
      <c r="A31" s="70">
        <v>19</v>
      </c>
      <c r="B31" s="6" t="s">
        <v>323</v>
      </c>
      <c r="C31" s="70" t="s">
        <v>324</v>
      </c>
      <c r="D31" s="70" t="s">
        <v>325</v>
      </c>
      <c r="E31" s="41">
        <v>2000</v>
      </c>
      <c r="F31" s="21" t="s">
        <v>32</v>
      </c>
      <c r="G31" s="9" t="s">
        <v>321</v>
      </c>
      <c r="H31" s="9" t="s">
        <v>322</v>
      </c>
      <c r="I31" s="10" t="s">
        <v>214</v>
      </c>
      <c r="J31" s="9" t="s">
        <v>321</v>
      </c>
      <c r="L31" s="132"/>
      <c r="M31" s="132"/>
    </row>
    <row r="32" spans="1:13" ht="60.75" customHeight="1" x14ac:dyDescent="0.25">
      <c r="A32" s="70">
        <v>20</v>
      </c>
      <c r="B32" s="6" t="s">
        <v>318</v>
      </c>
      <c r="C32" s="70" t="s">
        <v>319</v>
      </c>
      <c r="D32" s="70" t="s">
        <v>320</v>
      </c>
      <c r="E32" s="41">
        <v>15000</v>
      </c>
      <c r="F32" s="21" t="s">
        <v>32</v>
      </c>
      <c r="G32" s="9" t="s">
        <v>321</v>
      </c>
      <c r="H32" s="9" t="s">
        <v>322</v>
      </c>
      <c r="I32" s="10" t="s">
        <v>214</v>
      </c>
      <c r="J32" s="9" t="s">
        <v>321</v>
      </c>
      <c r="L32" s="132"/>
      <c r="M32" s="132"/>
    </row>
    <row r="33" spans="1:13" ht="67.5" customHeight="1" x14ac:dyDescent="0.25">
      <c r="A33" s="70">
        <v>21</v>
      </c>
      <c r="B33" s="6" t="s">
        <v>278</v>
      </c>
      <c r="C33" s="70" t="s">
        <v>279</v>
      </c>
      <c r="D33" s="70" t="s">
        <v>280</v>
      </c>
      <c r="E33" s="41">
        <v>252.1</v>
      </c>
      <c r="F33" s="21" t="s">
        <v>32</v>
      </c>
      <c r="G33" s="9" t="s">
        <v>281</v>
      </c>
      <c r="H33" s="9" t="s">
        <v>56</v>
      </c>
      <c r="I33" s="10" t="s">
        <v>214</v>
      </c>
      <c r="J33" s="9" t="s">
        <v>281</v>
      </c>
      <c r="L33" s="132"/>
      <c r="M33" s="132"/>
    </row>
    <row r="34" spans="1:13" ht="60.75" customHeight="1" x14ac:dyDescent="0.25">
      <c r="A34" s="70">
        <v>22</v>
      </c>
      <c r="B34" s="6" t="s">
        <v>259</v>
      </c>
      <c r="C34" s="70" t="s">
        <v>260</v>
      </c>
      <c r="D34" s="70" t="s">
        <v>261</v>
      </c>
      <c r="E34" s="41">
        <v>663.87</v>
      </c>
      <c r="F34" s="21" t="s">
        <v>32</v>
      </c>
      <c r="G34" s="9" t="s">
        <v>252</v>
      </c>
      <c r="H34" s="9" t="s">
        <v>70</v>
      </c>
      <c r="I34" s="10" t="s">
        <v>194</v>
      </c>
      <c r="J34" s="9" t="s">
        <v>252</v>
      </c>
      <c r="L34" s="132"/>
      <c r="M34" s="132"/>
    </row>
    <row r="35" spans="1:13" ht="60.75" customHeight="1" x14ac:dyDescent="0.25">
      <c r="A35" s="70">
        <v>23</v>
      </c>
      <c r="B35" s="6" t="s">
        <v>457</v>
      </c>
      <c r="C35" s="70" t="s">
        <v>458</v>
      </c>
      <c r="D35" s="70" t="s">
        <v>459</v>
      </c>
      <c r="E35" s="41">
        <f>3000/1.19</f>
        <v>2521.0084033613448</v>
      </c>
      <c r="F35" s="21" t="s">
        <v>32</v>
      </c>
      <c r="G35" s="9" t="s">
        <v>455</v>
      </c>
      <c r="H35" s="9" t="s">
        <v>67</v>
      </c>
      <c r="I35" s="10" t="s">
        <v>460</v>
      </c>
      <c r="J35" s="9" t="s">
        <v>455</v>
      </c>
      <c r="L35" s="132"/>
      <c r="M35" s="132"/>
    </row>
    <row r="36" spans="1:13" ht="60.75" customHeight="1" x14ac:dyDescent="0.25">
      <c r="A36" s="70">
        <v>24</v>
      </c>
      <c r="B36" s="6" t="s">
        <v>461</v>
      </c>
      <c r="C36" s="70" t="s">
        <v>462</v>
      </c>
      <c r="D36" s="70" t="s">
        <v>463</v>
      </c>
      <c r="E36" s="41">
        <f>2500/1.19</f>
        <v>2100.840336134454</v>
      </c>
      <c r="F36" s="21" t="s">
        <v>32</v>
      </c>
      <c r="G36" s="9" t="s">
        <v>455</v>
      </c>
      <c r="H36" s="9" t="s">
        <v>67</v>
      </c>
      <c r="I36" s="10" t="s">
        <v>460</v>
      </c>
      <c r="J36" s="9" t="s">
        <v>455</v>
      </c>
      <c r="L36" s="132"/>
      <c r="M36" s="132"/>
    </row>
    <row r="37" spans="1:13" ht="60.75" customHeight="1" x14ac:dyDescent="0.25">
      <c r="A37" s="70">
        <v>25</v>
      </c>
      <c r="B37" s="6" t="s">
        <v>488</v>
      </c>
      <c r="C37" s="70" t="s">
        <v>489</v>
      </c>
      <c r="D37" s="70" t="s">
        <v>490</v>
      </c>
      <c r="E37" s="41">
        <f>20000/1.19</f>
        <v>16806.722689075632</v>
      </c>
      <c r="F37" s="21" t="s">
        <v>32</v>
      </c>
      <c r="G37" s="9" t="s">
        <v>487</v>
      </c>
      <c r="H37" s="9" t="s">
        <v>67</v>
      </c>
      <c r="I37" s="10" t="s">
        <v>491</v>
      </c>
      <c r="J37" s="9" t="s">
        <v>487</v>
      </c>
      <c r="L37" s="132"/>
      <c r="M37" s="132"/>
    </row>
    <row r="38" spans="1:13" ht="60.75" customHeight="1" x14ac:dyDescent="0.25">
      <c r="A38" s="70">
        <v>26</v>
      </c>
      <c r="B38" s="6" t="s">
        <v>500</v>
      </c>
      <c r="C38" s="70" t="s">
        <v>523</v>
      </c>
      <c r="D38" s="70" t="s">
        <v>524</v>
      </c>
      <c r="E38" s="41">
        <f>1195/1.19</f>
        <v>1004.2016806722689</v>
      </c>
      <c r="F38" s="21" t="s">
        <v>32</v>
      </c>
      <c r="G38" s="9" t="s">
        <v>499</v>
      </c>
      <c r="H38" s="9" t="s">
        <v>67</v>
      </c>
      <c r="I38" s="10" t="s">
        <v>491</v>
      </c>
      <c r="J38" s="9" t="s">
        <v>499</v>
      </c>
      <c r="L38" s="132"/>
      <c r="M38" s="132"/>
    </row>
    <row r="39" spans="1:13" s="107" customFormat="1" ht="60.75" customHeight="1" x14ac:dyDescent="0.25">
      <c r="A39" s="108">
        <v>27</v>
      </c>
      <c r="B39" s="109" t="s">
        <v>521</v>
      </c>
      <c r="C39" s="108" t="s">
        <v>522</v>
      </c>
      <c r="D39" s="108" t="s">
        <v>520</v>
      </c>
      <c r="E39" s="110">
        <v>173300</v>
      </c>
      <c r="F39" s="111" t="s">
        <v>32</v>
      </c>
      <c r="G39" s="112" t="s">
        <v>530</v>
      </c>
      <c r="H39" s="112" t="s">
        <v>67</v>
      </c>
      <c r="I39" s="113" t="s">
        <v>531</v>
      </c>
      <c r="J39" s="112" t="s">
        <v>530</v>
      </c>
      <c r="L39" s="132"/>
      <c r="M39" s="132"/>
    </row>
    <row r="40" spans="1:13" ht="36.75" customHeight="1" x14ac:dyDescent="0.25">
      <c r="A40" s="124" t="s">
        <v>43</v>
      </c>
      <c r="B40" s="124"/>
      <c r="C40" s="124"/>
      <c r="D40" s="124"/>
      <c r="E40" s="124"/>
      <c r="F40" s="124"/>
      <c r="G40" s="124"/>
      <c r="H40" s="124"/>
      <c r="I40" s="124"/>
      <c r="J40" s="124"/>
      <c r="L40" s="132"/>
      <c r="M40" s="132"/>
    </row>
    <row r="41" spans="1:13" ht="64.5" customHeight="1" x14ac:dyDescent="0.25">
      <c r="A41" s="70">
        <v>28</v>
      </c>
      <c r="B41" s="6" t="s">
        <v>63</v>
      </c>
      <c r="C41" s="70" t="s">
        <v>199</v>
      </c>
      <c r="D41" s="70" t="s">
        <v>47</v>
      </c>
      <c r="E41" s="11">
        <v>254215</v>
      </c>
      <c r="F41" s="8" t="s">
        <v>32</v>
      </c>
      <c r="G41" s="9" t="s">
        <v>96</v>
      </c>
      <c r="H41" s="9" t="s">
        <v>97</v>
      </c>
      <c r="I41" s="10" t="s">
        <v>98</v>
      </c>
      <c r="J41" s="9" t="s">
        <v>99</v>
      </c>
      <c r="L41" s="132"/>
      <c r="M41" s="132"/>
    </row>
    <row r="42" spans="1:13" ht="64.5" customHeight="1" x14ac:dyDescent="0.25">
      <c r="A42" s="70">
        <v>29</v>
      </c>
      <c r="B42" s="6" t="s">
        <v>48</v>
      </c>
      <c r="C42" s="70" t="s">
        <v>44</v>
      </c>
      <c r="D42" s="70" t="s">
        <v>48</v>
      </c>
      <c r="E42" s="11">
        <v>70000</v>
      </c>
      <c r="F42" s="8" t="s">
        <v>32</v>
      </c>
      <c r="G42" s="9" t="s">
        <v>91</v>
      </c>
      <c r="H42" s="9" t="s">
        <v>62</v>
      </c>
      <c r="I42" s="10" t="s">
        <v>49</v>
      </c>
      <c r="J42" s="9" t="s">
        <v>87</v>
      </c>
      <c r="L42" s="132"/>
      <c r="M42" s="132"/>
    </row>
    <row r="43" spans="1:13" ht="64.5" customHeight="1" x14ac:dyDescent="0.25">
      <c r="A43" s="70">
        <v>30</v>
      </c>
      <c r="B43" s="6" t="s">
        <v>387</v>
      </c>
      <c r="C43" s="70" t="s">
        <v>388</v>
      </c>
      <c r="D43" s="6" t="s">
        <v>387</v>
      </c>
      <c r="E43" s="11">
        <v>100</v>
      </c>
      <c r="F43" s="8" t="s">
        <v>32</v>
      </c>
      <c r="G43" s="9" t="s">
        <v>389</v>
      </c>
      <c r="H43" s="9" t="s">
        <v>56</v>
      </c>
      <c r="I43" s="10" t="s">
        <v>98</v>
      </c>
      <c r="J43" s="9" t="s">
        <v>389</v>
      </c>
      <c r="L43" s="132"/>
      <c r="M43" s="132"/>
    </row>
    <row r="44" spans="1:13" ht="64.5" customHeight="1" x14ac:dyDescent="0.25">
      <c r="A44" s="70">
        <v>31</v>
      </c>
      <c r="B44" s="6" t="s">
        <v>304</v>
      </c>
      <c r="C44" s="70" t="s">
        <v>305</v>
      </c>
      <c r="D44" s="70" t="s">
        <v>306</v>
      </c>
      <c r="E44" s="11">
        <f>44873.95+18252.1</f>
        <v>63126.049999999996</v>
      </c>
      <c r="F44" s="8" t="s">
        <v>32</v>
      </c>
      <c r="G44" s="9" t="s">
        <v>303</v>
      </c>
      <c r="H44" s="9" t="s">
        <v>173</v>
      </c>
      <c r="I44" s="10" t="s">
        <v>307</v>
      </c>
      <c r="J44" s="9" t="s">
        <v>308</v>
      </c>
      <c r="L44" s="132"/>
      <c r="M44" s="132"/>
    </row>
    <row r="45" spans="1:13" ht="64.5" customHeight="1" x14ac:dyDescent="0.25">
      <c r="A45" s="70">
        <v>32</v>
      </c>
      <c r="B45" s="6" t="s">
        <v>427</v>
      </c>
      <c r="C45" s="70" t="s">
        <v>428</v>
      </c>
      <c r="D45" s="70" t="s">
        <v>429</v>
      </c>
      <c r="E45" s="7">
        <v>189075.63</v>
      </c>
      <c r="F45" s="70" t="s">
        <v>32</v>
      </c>
      <c r="G45" s="73" t="s">
        <v>425</v>
      </c>
      <c r="H45" s="73" t="s">
        <v>173</v>
      </c>
      <c r="I45" s="10" t="s">
        <v>430</v>
      </c>
      <c r="J45" s="73" t="s">
        <v>425</v>
      </c>
      <c r="L45" s="132"/>
      <c r="M45" s="132"/>
    </row>
    <row r="46" spans="1:13" ht="64.5" customHeight="1" x14ac:dyDescent="0.25">
      <c r="A46" s="70">
        <v>33</v>
      </c>
      <c r="B46" s="6" t="s">
        <v>418</v>
      </c>
      <c r="C46" s="70" t="s">
        <v>419</v>
      </c>
      <c r="D46" s="70" t="s">
        <v>420</v>
      </c>
      <c r="E46" s="11">
        <v>1000</v>
      </c>
      <c r="F46" s="8" t="s">
        <v>32</v>
      </c>
      <c r="G46" s="9" t="s">
        <v>421</v>
      </c>
      <c r="H46" s="9" t="s">
        <v>67</v>
      </c>
      <c r="I46" s="10" t="s">
        <v>422</v>
      </c>
      <c r="J46" s="9" t="s">
        <v>421</v>
      </c>
      <c r="L46" s="132"/>
      <c r="M46" s="132"/>
    </row>
    <row r="47" spans="1:13" ht="47.25" customHeight="1" x14ac:dyDescent="0.25">
      <c r="A47" s="70">
        <v>34</v>
      </c>
      <c r="B47" s="6" t="s">
        <v>64</v>
      </c>
      <c r="C47" s="70" t="s">
        <v>65</v>
      </c>
      <c r="D47" s="70" t="s">
        <v>66</v>
      </c>
      <c r="E47" s="11">
        <f>4993+7988</f>
        <v>12981</v>
      </c>
      <c r="F47" s="21" t="s">
        <v>32</v>
      </c>
      <c r="G47" s="9" t="s">
        <v>270</v>
      </c>
      <c r="H47" s="9" t="s">
        <v>97</v>
      </c>
      <c r="I47" s="10" t="s">
        <v>49</v>
      </c>
      <c r="J47" s="9" t="s">
        <v>270</v>
      </c>
      <c r="L47" s="132"/>
      <c r="M47" s="132"/>
    </row>
    <row r="48" spans="1:13" ht="20.25" hidden="1" customHeight="1" thickTop="1" thickBot="1" x14ac:dyDescent="0.3">
      <c r="A48" s="124"/>
      <c r="B48" s="124"/>
      <c r="C48" s="124"/>
      <c r="D48" s="124"/>
      <c r="E48" s="124"/>
      <c r="F48" s="124"/>
      <c r="G48" s="124"/>
      <c r="H48" s="124"/>
      <c r="I48" s="124"/>
      <c r="J48" s="124"/>
      <c r="L48" s="132"/>
      <c r="M48" s="132"/>
    </row>
    <row r="49" spans="1:13" ht="19.5" hidden="1" customHeight="1" thickTop="1" x14ac:dyDescent="0.25">
      <c r="A49" s="70"/>
      <c r="B49" s="6"/>
      <c r="C49" s="70"/>
      <c r="D49" s="70"/>
      <c r="E49" s="7"/>
      <c r="F49" s="21"/>
      <c r="G49" s="9"/>
      <c r="H49" s="9"/>
      <c r="I49" s="10"/>
      <c r="J49" s="9"/>
      <c r="L49" s="132"/>
      <c r="M49" s="132"/>
    </row>
    <row r="50" spans="1:13" ht="18.75" hidden="1" customHeight="1" x14ac:dyDescent="0.25">
      <c r="A50" s="70"/>
      <c r="B50" s="6"/>
      <c r="C50" s="70"/>
      <c r="D50" s="70"/>
      <c r="E50" s="11"/>
      <c r="F50" s="21"/>
      <c r="G50" s="9"/>
      <c r="H50" s="9"/>
      <c r="I50" s="10"/>
      <c r="J50" s="9"/>
      <c r="L50" s="132"/>
      <c r="M50" s="132"/>
    </row>
    <row r="51" spans="1:13" ht="18.75" hidden="1" customHeight="1" x14ac:dyDescent="0.25">
      <c r="A51" s="70"/>
      <c r="B51" s="6"/>
      <c r="C51" s="70"/>
      <c r="D51" s="6"/>
      <c r="E51" s="7"/>
      <c r="F51" s="21"/>
      <c r="G51" s="9"/>
      <c r="H51" s="9"/>
      <c r="I51" s="10"/>
      <c r="J51" s="9"/>
      <c r="L51" s="132"/>
      <c r="M51" s="132"/>
    </row>
    <row r="52" spans="1:13" ht="18.75" hidden="1" customHeight="1" x14ac:dyDescent="0.25">
      <c r="A52" s="70"/>
      <c r="B52" s="6"/>
      <c r="C52" s="70"/>
      <c r="D52" s="70"/>
      <c r="E52" s="7"/>
      <c r="F52" s="21"/>
      <c r="G52" s="9"/>
      <c r="H52" s="9"/>
      <c r="I52" s="10"/>
      <c r="J52" s="9"/>
      <c r="L52" s="132"/>
      <c r="M52" s="132"/>
    </row>
    <row r="53" spans="1:13" ht="18.75" hidden="1" customHeight="1" x14ac:dyDescent="0.25">
      <c r="A53" s="70"/>
      <c r="B53" s="6"/>
      <c r="C53" s="70"/>
      <c r="D53" s="70"/>
      <c r="E53" s="7"/>
      <c r="F53" s="21"/>
      <c r="G53" s="9"/>
      <c r="H53" s="9"/>
      <c r="I53" s="10"/>
      <c r="J53" s="9"/>
      <c r="L53" s="132"/>
      <c r="M53" s="132"/>
    </row>
    <row r="54" spans="1:13" ht="18.75" hidden="1" customHeight="1" x14ac:dyDescent="0.25">
      <c r="A54" s="70"/>
      <c r="B54" s="6"/>
      <c r="C54" s="70"/>
      <c r="D54" s="70"/>
      <c r="E54" s="7"/>
      <c r="F54" s="21"/>
      <c r="G54" s="9"/>
      <c r="H54" s="9"/>
      <c r="I54" s="10"/>
      <c r="J54" s="9"/>
      <c r="L54" s="132"/>
      <c r="M54" s="132"/>
    </row>
    <row r="55" spans="1:13" ht="73.5" hidden="1" customHeight="1" x14ac:dyDescent="0.25">
      <c r="A55" s="70"/>
      <c r="B55" s="6"/>
      <c r="C55" s="70"/>
      <c r="D55" s="70"/>
      <c r="E55" s="7"/>
      <c r="F55" s="21"/>
      <c r="G55" s="9"/>
      <c r="H55" s="9"/>
      <c r="I55" s="10"/>
      <c r="J55" s="9"/>
      <c r="L55" s="132"/>
      <c r="M55" s="132"/>
    </row>
    <row r="56" spans="1:13" ht="18.75" hidden="1" customHeight="1" x14ac:dyDescent="0.25">
      <c r="A56" s="70"/>
      <c r="B56" s="6"/>
      <c r="C56" s="70"/>
      <c r="D56" s="70"/>
      <c r="E56" s="7"/>
      <c r="F56" s="21"/>
      <c r="G56" s="9"/>
      <c r="H56" s="9"/>
      <c r="I56" s="10"/>
      <c r="J56" s="9"/>
      <c r="L56" s="132"/>
      <c r="M56" s="132"/>
    </row>
    <row r="57" spans="1:13" ht="18.75" hidden="1" customHeight="1" x14ac:dyDescent="0.25">
      <c r="A57" s="70"/>
      <c r="B57" s="6"/>
      <c r="C57" s="70"/>
      <c r="D57" s="70"/>
      <c r="E57" s="7"/>
      <c r="F57" s="21"/>
      <c r="G57" s="9"/>
      <c r="H57" s="9"/>
      <c r="I57" s="10"/>
      <c r="J57" s="9"/>
      <c r="L57" s="132"/>
      <c r="M57" s="132"/>
    </row>
    <row r="58" spans="1:13" ht="18.75" hidden="1" customHeight="1" x14ac:dyDescent="0.25">
      <c r="A58" s="70"/>
      <c r="B58" s="6"/>
      <c r="C58" s="70"/>
      <c r="D58" s="70"/>
      <c r="E58" s="7"/>
      <c r="F58" s="21"/>
      <c r="G58" s="9"/>
      <c r="H58" s="9"/>
      <c r="I58" s="10"/>
      <c r="J58" s="9"/>
      <c r="L58" s="132"/>
      <c r="M58" s="132"/>
    </row>
    <row r="59" spans="1:13" ht="18.75" hidden="1" customHeight="1" x14ac:dyDescent="0.25">
      <c r="A59" s="70"/>
      <c r="B59" s="6"/>
      <c r="C59" s="70"/>
      <c r="D59" s="70"/>
      <c r="E59" s="7"/>
      <c r="F59" s="21"/>
      <c r="G59" s="9"/>
      <c r="H59" s="9"/>
      <c r="I59" s="10"/>
      <c r="J59" s="9"/>
      <c r="L59" s="132"/>
      <c r="M59" s="132"/>
    </row>
    <row r="60" spans="1:13" ht="18.75" hidden="1" customHeight="1" x14ac:dyDescent="0.25">
      <c r="A60" s="70"/>
      <c r="B60" s="6"/>
      <c r="C60" s="70"/>
      <c r="D60" s="70"/>
      <c r="E60" s="7"/>
      <c r="F60" s="21"/>
      <c r="G60" s="9"/>
      <c r="H60" s="9"/>
      <c r="I60" s="10"/>
      <c r="J60" s="9"/>
      <c r="L60" s="132"/>
      <c r="M60" s="132"/>
    </row>
    <row r="61" spans="1:13" ht="75" hidden="1" customHeight="1" x14ac:dyDescent="0.25">
      <c r="A61" s="70"/>
      <c r="B61" s="6"/>
      <c r="C61" s="70"/>
      <c r="D61" s="70"/>
      <c r="E61" s="7"/>
      <c r="F61" s="21"/>
      <c r="G61" s="9"/>
      <c r="H61" s="9"/>
      <c r="I61" s="10"/>
      <c r="J61" s="9"/>
      <c r="L61" s="132"/>
      <c r="M61" s="132"/>
    </row>
    <row r="62" spans="1:13" ht="18.75" hidden="1" customHeight="1" x14ac:dyDescent="0.25">
      <c r="A62" s="70"/>
      <c r="B62" s="6"/>
      <c r="C62" s="70"/>
      <c r="D62" s="70"/>
      <c r="E62" s="7"/>
      <c r="F62" s="21"/>
      <c r="G62" s="9"/>
      <c r="H62" s="9"/>
      <c r="I62" s="10"/>
      <c r="J62" s="9"/>
      <c r="L62" s="132"/>
      <c r="M62" s="132"/>
    </row>
    <row r="63" spans="1:13" ht="70.5" hidden="1" customHeight="1" x14ac:dyDescent="0.25">
      <c r="A63" s="70"/>
      <c r="B63" s="6"/>
      <c r="C63" s="70"/>
      <c r="D63" s="70"/>
      <c r="E63" s="7"/>
      <c r="F63" s="21"/>
      <c r="G63" s="9"/>
      <c r="H63" s="9"/>
      <c r="I63" s="10"/>
      <c r="J63" s="9"/>
      <c r="L63" s="132"/>
      <c r="M63" s="132"/>
    </row>
    <row r="64" spans="1:13" ht="64.5" hidden="1" customHeight="1" x14ac:dyDescent="0.25">
      <c r="A64" s="70"/>
      <c r="B64" s="6"/>
      <c r="C64" s="70"/>
      <c r="D64" s="70"/>
      <c r="E64" s="7"/>
      <c r="F64" s="21"/>
      <c r="G64" s="9"/>
      <c r="H64" s="9"/>
      <c r="I64" s="10"/>
      <c r="J64" s="9"/>
      <c r="L64" s="132"/>
      <c r="M64" s="132"/>
    </row>
    <row r="65" spans="1:13" ht="64.5" hidden="1" customHeight="1" x14ac:dyDescent="0.25">
      <c r="A65" s="70"/>
      <c r="B65" s="6"/>
      <c r="C65" s="70"/>
      <c r="D65" s="70"/>
      <c r="E65" s="7"/>
      <c r="F65" s="21"/>
      <c r="G65" s="9"/>
      <c r="H65" s="9"/>
      <c r="I65" s="10"/>
      <c r="J65" s="9"/>
      <c r="L65" s="132"/>
      <c r="M65" s="132"/>
    </row>
    <row r="66" spans="1:13" ht="64.5" hidden="1" customHeight="1" x14ac:dyDescent="0.25">
      <c r="A66" s="70"/>
      <c r="B66" s="6"/>
      <c r="C66" s="70"/>
      <c r="D66" s="70"/>
      <c r="E66" s="7"/>
      <c r="F66" s="21"/>
      <c r="G66" s="9"/>
      <c r="H66" s="9"/>
      <c r="I66" s="10"/>
      <c r="J66" s="9"/>
      <c r="L66" s="132"/>
      <c r="M66" s="132"/>
    </row>
    <row r="67" spans="1:13" ht="64.5" hidden="1" customHeight="1" x14ac:dyDescent="0.25">
      <c r="A67" s="70"/>
      <c r="B67" s="6"/>
      <c r="C67" s="70"/>
      <c r="D67" s="70"/>
      <c r="E67" s="7"/>
      <c r="F67" s="21"/>
      <c r="G67" s="9"/>
      <c r="H67" s="9"/>
      <c r="I67" s="10"/>
      <c r="J67" s="9"/>
      <c r="L67" s="132"/>
      <c r="M67" s="132"/>
    </row>
    <row r="68" spans="1:13" ht="64.5" hidden="1" customHeight="1" x14ac:dyDescent="0.25">
      <c r="A68" s="70"/>
      <c r="B68" s="6"/>
      <c r="C68" s="70"/>
      <c r="D68" s="70"/>
      <c r="E68" s="7"/>
      <c r="F68" s="21"/>
      <c r="G68" s="9"/>
      <c r="H68" s="9"/>
      <c r="I68" s="10"/>
      <c r="J68" s="9"/>
      <c r="L68" s="132"/>
      <c r="M68" s="132"/>
    </row>
    <row r="69" spans="1:13" ht="64.5" hidden="1" customHeight="1" x14ac:dyDescent="0.25">
      <c r="A69" s="70"/>
      <c r="B69" s="6"/>
      <c r="C69" s="70"/>
      <c r="D69" s="70"/>
      <c r="E69" s="7"/>
      <c r="F69" s="21"/>
      <c r="G69" s="9"/>
      <c r="H69" s="9"/>
      <c r="I69" s="10"/>
      <c r="J69" s="9"/>
      <c r="L69" s="132"/>
      <c r="M69" s="132"/>
    </row>
    <row r="70" spans="1:13" ht="64.5" hidden="1" customHeight="1" x14ac:dyDescent="0.25">
      <c r="A70" s="70"/>
      <c r="B70" s="6"/>
      <c r="C70" s="70"/>
      <c r="D70" s="70"/>
      <c r="E70" s="7"/>
      <c r="F70" s="21"/>
      <c r="G70" s="9"/>
      <c r="H70" s="9"/>
      <c r="I70" s="10"/>
      <c r="J70" s="9"/>
      <c r="L70" s="132"/>
      <c r="M70" s="132"/>
    </row>
    <row r="71" spans="1:13" ht="64.5" hidden="1" customHeight="1" x14ac:dyDescent="0.25">
      <c r="A71" s="70"/>
      <c r="B71" s="6"/>
      <c r="C71" s="70"/>
      <c r="D71" s="70"/>
      <c r="E71" s="7"/>
      <c r="F71" s="21"/>
      <c r="G71" s="9"/>
      <c r="H71" s="9"/>
      <c r="I71" s="10"/>
      <c r="J71" s="9"/>
      <c r="L71" s="132"/>
      <c r="M71" s="132"/>
    </row>
    <row r="72" spans="1:13" ht="64.5" hidden="1" customHeight="1" x14ac:dyDescent="0.25">
      <c r="A72" s="70"/>
      <c r="B72" s="6"/>
      <c r="C72" s="70"/>
      <c r="D72" s="70"/>
      <c r="E72" s="7"/>
      <c r="F72" s="21"/>
      <c r="G72" s="9"/>
      <c r="H72" s="9"/>
      <c r="I72" s="10"/>
      <c r="J72" s="9"/>
      <c r="L72" s="132"/>
      <c r="M72" s="132"/>
    </row>
    <row r="73" spans="1:13" ht="64.5" hidden="1" customHeight="1" thickBot="1" x14ac:dyDescent="0.3">
      <c r="A73" s="70"/>
      <c r="B73" s="6"/>
      <c r="C73" s="70"/>
      <c r="D73" s="70"/>
      <c r="E73" s="7"/>
      <c r="F73" s="21"/>
      <c r="G73" s="9"/>
      <c r="H73" s="9"/>
      <c r="I73" s="10"/>
      <c r="J73" s="9"/>
      <c r="L73" s="132"/>
      <c r="M73" s="132"/>
    </row>
    <row r="74" spans="1:13" ht="26.25" customHeight="1" x14ac:dyDescent="0.25">
      <c r="A74" s="124" t="s">
        <v>135</v>
      </c>
      <c r="B74" s="124"/>
      <c r="C74" s="124"/>
      <c r="D74" s="124"/>
      <c r="E74" s="124"/>
      <c r="F74" s="124"/>
      <c r="G74" s="124"/>
      <c r="H74" s="124"/>
      <c r="I74" s="124"/>
      <c r="J74" s="124"/>
      <c r="L74" s="132"/>
      <c r="M74" s="132"/>
    </row>
    <row r="75" spans="1:13" ht="51.75" customHeight="1" x14ac:dyDescent="0.25">
      <c r="A75" s="70">
        <v>35</v>
      </c>
      <c r="B75" s="6" t="s">
        <v>136</v>
      </c>
      <c r="C75" s="70" t="s">
        <v>137</v>
      </c>
      <c r="D75" s="70" t="s">
        <v>136</v>
      </c>
      <c r="E75" s="7">
        <f>1000+1600</f>
        <v>2600</v>
      </c>
      <c r="F75" s="8" t="s">
        <v>32</v>
      </c>
      <c r="G75" s="9" t="s">
        <v>57</v>
      </c>
      <c r="H75" s="9" t="s">
        <v>56</v>
      </c>
      <c r="I75" s="10" t="s">
        <v>138</v>
      </c>
      <c r="J75" s="9" t="s">
        <v>375</v>
      </c>
      <c r="L75" s="132"/>
      <c r="M75" s="132"/>
    </row>
    <row r="76" spans="1:13" ht="25.5" customHeight="1" x14ac:dyDescent="0.25">
      <c r="A76" s="124" t="s">
        <v>126</v>
      </c>
      <c r="B76" s="124"/>
      <c r="C76" s="124"/>
      <c r="D76" s="124"/>
      <c r="E76" s="124"/>
      <c r="F76" s="124"/>
      <c r="G76" s="124"/>
      <c r="H76" s="124"/>
      <c r="I76" s="124"/>
      <c r="J76" s="124"/>
      <c r="L76" s="132"/>
      <c r="M76" s="132"/>
    </row>
    <row r="77" spans="1:13" ht="66" customHeight="1" x14ac:dyDescent="0.25">
      <c r="A77" s="70">
        <v>36</v>
      </c>
      <c r="B77" s="6" t="s">
        <v>134</v>
      </c>
      <c r="C77" s="70" t="s">
        <v>128</v>
      </c>
      <c r="D77" s="70" t="s">
        <v>129</v>
      </c>
      <c r="E77" s="11">
        <f>51679.91</f>
        <v>51679.91</v>
      </c>
      <c r="F77" s="8" t="s">
        <v>32</v>
      </c>
      <c r="G77" s="70" t="s">
        <v>91</v>
      </c>
      <c r="H77" s="70" t="s">
        <v>508</v>
      </c>
      <c r="I77" s="12" t="s">
        <v>509</v>
      </c>
      <c r="J77" s="70" t="s">
        <v>133</v>
      </c>
      <c r="L77" s="132"/>
      <c r="M77" s="132"/>
    </row>
    <row r="78" spans="1:13" ht="50.25" customHeight="1" x14ac:dyDescent="0.25">
      <c r="A78" s="70">
        <v>37</v>
      </c>
      <c r="B78" s="6" t="s">
        <v>127</v>
      </c>
      <c r="C78" s="70" t="s">
        <v>128</v>
      </c>
      <c r="D78" s="70" t="s">
        <v>129</v>
      </c>
      <c r="E78" s="11">
        <v>3085.43</v>
      </c>
      <c r="F78" s="8" t="s">
        <v>32</v>
      </c>
      <c r="G78" s="70" t="s">
        <v>130</v>
      </c>
      <c r="H78" s="70" t="s">
        <v>131</v>
      </c>
      <c r="I78" s="12" t="s">
        <v>132</v>
      </c>
      <c r="J78" s="70" t="s">
        <v>115</v>
      </c>
      <c r="L78" s="132"/>
      <c r="M78" s="132"/>
    </row>
    <row r="79" spans="1:13" ht="64.5" customHeight="1" x14ac:dyDescent="0.25">
      <c r="A79" s="70">
        <v>38</v>
      </c>
      <c r="B79" s="13" t="s">
        <v>172</v>
      </c>
      <c r="C79" s="14" t="s">
        <v>128</v>
      </c>
      <c r="D79" s="14" t="s">
        <v>129</v>
      </c>
      <c r="E79" s="15">
        <v>8673.09</v>
      </c>
      <c r="F79" s="16" t="s">
        <v>32</v>
      </c>
      <c r="G79" s="70" t="s">
        <v>91</v>
      </c>
      <c r="H79" s="70" t="s">
        <v>173</v>
      </c>
      <c r="I79" s="17" t="s">
        <v>139</v>
      </c>
      <c r="J79" s="14" t="s">
        <v>95</v>
      </c>
      <c r="L79" s="132"/>
      <c r="M79" s="132"/>
    </row>
    <row r="80" spans="1:13" ht="64.5" customHeight="1" x14ac:dyDescent="0.25">
      <c r="A80" s="70">
        <v>39</v>
      </c>
      <c r="B80" s="13" t="s">
        <v>346</v>
      </c>
      <c r="C80" s="14" t="s">
        <v>347</v>
      </c>
      <c r="D80" s="14" t="s">
        <v>348</v>
      </c>
      <c r="E80" s="18">
        <v>1256</v>
      </c>
      <c r="F80" s="16" t="s">
        <v>32</v>
      </c>
      <c r="G80" s="72" t="s">
        <v>349</v>
      </c>
      <c r="H80" s="72" t="s">
        <v>322</v>
      </c>
      <c r="I80" s="12" t="s">
        <v>132</v>
      </c>
      <c r="J80" s="71" t="s">
        <v>349</v>
      </c>
      <c r="L80" s="132"/>
      <c r="M80" s="132"/>
    </row>
    <row r="81" spans="1:13" ht="64.5" customHeight="1" x14ac:dyDescent="0.25">
      <c r="A81" s="70">
        <v>40</v>
      </c>
      <c r="B81" s="13" t="s">
        <v>423</v>
      </c>
      <c r="C81" s="14" t="s">
        <v>128</v>
      </c>
      <c r="D81" s="70" t="s">
        <v>129</v>
      </c>
      <c r="E81" s="18">
        <v>4403.05</v>
      </c>
      <c r="F81" s="8" t="s">
        <v>32</v>
      </c>
      <c r="G81" s="72" t="s">
        <v>424</v>
      </c>
      <c r="H81" s="72" t="s">
        <v>173</v>
      </c>
      <c r="I81" s="17" t="s">
        <v>284</v>
      </c>
      <c r="J81" s="72" t="s">
        <v>424</v>
      </c>
      <c r="L81" s="132"/>
      <c r="M81" s="132"/>
    </row>
    <row r="82" spans="1:13" ht="64.5" customHeight="1" x14ac:dyDescent="0.25">
      <c r="A82" s="70">
        <v>41</v>
      </c>
      <c r="B82" s="6" t="s">
        <v>282</v>
      </c>
      <c r="C82" s="14" t="s">
        <v>128</v>
      </c>
      <c r="D82" s="14" t="s">
        <v>129</v>
      </c>
      <c r="E82" s="19">
        <v>308.43</v>
      </c>
      <c r="F82" s="16" t="s">
        <v>32</v>
      </c>
      <c r="G82" s="72" t="s">
        <v>283</v>
      </c>
      <c r="H82" s="72" t="s">
        <v>285</v>
      </c>
      <c r="I82" s="17" t="s">
        <v>284</v>
      </c>
      <c r="J82" s="20" t="s">
        <v>283</v>
      </c>
      <c r="L82" s="132"/>
      <c r="M82" s="132"/>
    </row>
    <row r="83" spans="1:13" s="67" customFormat="1" ht="60.75" customHeight="1" x14ac:dyDescent="0.25">
      <c r="A83" s="70">
        <v>42</v>
      </c>
      <c r="B83" s="63" t="s">
        <v>161</v>
      </c>
      <c r="C83" s="62" t="s">
        <v>162</v>
      </c>
      <c r="D83" s="62" t="s">
        <v>163</v>
      </c>
      <c r="E83" s="64">
        <f>1900*4.9764</f>
        <v>9455.16</v>
      </c>
      <c r="F83" s="65" t="s">
        <v>32</v>
      </c>
      <c r="G83" s="62" t="s">
        <v>502</v>
      </c>
      <c r="H83" s="62" t="s">
        <v>67</v>
      </c>
      <c r="I83" s="66" t="s">
        <v>506</v>
      </c>
      <c r="J83" s="62" t="s">
        <v>502</v>
      </c>
      <c r="L83" s="132"/>
      <c r="M83" s="132"/>
    </row>
    <row r="84" spans="1:13" ht="39.75" customHeight="1" x14ac:dyDescent="0.25">
      <c r="A84" s="125" t="s">
        <v>186</v>
      </c>
      <c r="B84" s="126"/>
      <c r="C84" s="126"/>
      <c r="D84" s="126"/>
      <c r="E84" s="126"/>
      <c r="F84" s="126"/>
      <c r="G84" s="126"/>
      <c r="H84" s="126"/>
      <c r="I84" s="126"/>
      <c r="J84" s="127"/>
      <c r="L84" s="132"/>
      <c r="M84" s="132"/>
    </row>
    <row r="85" spans="1:13" ht="72" customHeight="1" x14ac:dyDescent="0.25">
      <c r="A85" s="70">
        <v>43</v>
      </c>
      <c r="B85" s="6" t="s">
        <v>187</v>
      </c>
      <c r="C85" s="70" t="s">
        <v>188</v>
      </c>
      <c r="D85" s="70" t="s">
        <v>189</v>
      </c>
      <c r="E85" s="11">
        <v>258000</v>
      </c>
      <c r="F85" s="8" t="s">
        <v>32</v>
      </c>
      <c r="G85" s="70" t="s">
        <v>91</v>
      </c>
      <c r="H85" s="70" t="s">
        <v>67</v>
      </c>
      <c r="I85" s="10" t="s">
        <v>190</v>
      </c>
      <c r="J85" s="70" t="s">
        <v>133</v>
      </c>
      <c r="L85" s="132"/>
      <c r="M85" s="132"/>
    </row>
    <row r="86" spans="1:13" ht="39.75" customHeight="1" x14ac:dyDescent="0.25">
      <c r="A86" s="124" t="s">
        <v>147</v>
      </c>
      <c r="B86" s="124"/>
      <c r="C86" s="124"/>
      <c r="D86" s="124"/>
      <c r="E86" s="124"/>
      <c r="F86" s="124"/>
      <c r="G86" s="124"/>
      <c r="H86" s="124"/>
      <c r="I86" s="124"/>
      <c r="J86" s="124"/>
      <c r="L86" s="132"/>
      <c r="M86" s="132"/>
    </row>
    <row r="87" spans="1:13" ht="66" customHeight="1" x14ac:dyDescent="0.25">
      <c r="A87" s="70">
        <v>44</v>
      </c>
      <c r="B87" s="6" t="s">
        <v>148</v>
      </c>
      <c r="C87" s="70" t="s">
        <v>149</v>
      </c>
      <c r="D87" s="70" t="s">
        <v>150</v>
      </c>
      <c r="E87" s="11">
        <v>300</v>
      </c>
      <c r="F87" s="8" t="s">
        <v>32</v>
      </c>
      <c r="G87" s="70" t="s">
        <v>91</v>
      </c>
      <c r="H87" s="70" t="s">
        <v>67</v>
      </c>
      <c r="I87" s="12" t="s">
        <v>151</v>
      </c>
      <c r="J87" s="70" t="s">
        <v>92</v>
      </c>
      <c r="L87" s="132"/>
      <c r="M87" s="132"/>
    </row>
    <row r="88" spans="1:13" ht="66" customHeight="1" x14ac:dyDescent="0.25">
      <c r="A88" s="70">
        <v>45</v>
      </c>
      <c r="B88" s="6" t="s">
        <v>152</v>
      </c>
      <c r="C88" s="70" t="s">
        <v>153</v>
      </c>
      <c r="D88" s="70" t="s">
        <v>154</v>
      </c>
      <c r="E88" s="11">
        <v>1000</v>
      </c>
      <c r="F88" s="8" t="s">
        <v>32</v>
      </c>
      <c r="G88" s="70" t="s">
        <v>144</v>
      </c>
      <c r="H88" s="70" t="s">
        <v>91</v>
      </c>
      <c r="I88" s="12" t="s">
        <v>151</v>
      </c>
      <c r="J88" s="70" t="s">
        <v>92</v>
      </c>
      <c r="L88" s="132"/>
      <c r="M88" s="132"/>
    </row>
    <row r="89" spans="1:13" ht="42" customHeight="1" x14ac:dyDescent="0.25">
      <c r="A89" s="70">
        <v>46</v>
      </c>
      <c r="B89" s="6" t="s">
        <v>236</v>
      </c>
      <c r="C89" s="70" t="s">
        <v>237</v>
      </c>
      <c r="D89" s="70" t="s">
        <v>238</v>
      </c>
      <c r="E89" s="11">
        <v>289.92</v>
      </c>
      <c r="F89" s="21" t="s">
        <v>32</v>
      </c>
      <c r="G89" s="9" t="s">
        <v>275</v>
      </c>
      <c r="H89" s="9" t="s">
        <v>209</v>
      </c>
      <c r="I89" s="12" t="s">
        <v>239</v>
      </c>
      <c r="J89" s="70" t="s">
        <v>275</v>
      </c>
      <c r="L89" s="132"/>
      <c r="M89" s="132"/>
    </row>
    <row r="90" spans="1:13" ht="55.5" customHeight="1" x14ac:dyDescent="0.25">
      <c r="A90" s="124" t="s">
        <v>155</v>
      </c>
      <c r="B90" s="124"/>
      <c r="C90" s="124"/>
      <c r="D90" s="124"/>
      <c r="E90" s="124"/>
      <c r="F90" s="124"/>
      <c r="G90" s="124"/>
      <c r="H90" s="124"/>
      <c r="I90" s="124"/>
      <c r="J90" s="124"/>
      <c r="L90" s="132"/>
      <c r="M90" s="132"/>
    </row>
    <row r="91" spans="1:13" ht="24.75" customHeight="1" x14ac:dyDescent="0.25">
      <c r="A91" s="70">
        <v>47</v>
      </c>
      <c r="B91" s="6" t="s">
        <v>390</v>
      </c>
      <c r="C91" s="70" t="s">
        <v>156</v>
      </c>
      <c r="D91" s="70" t="s">
        <v>157</v>
      </c>
      <c r="E91" s="11">
        <f>7500+1000</f>
        <v>8500</v>
      </c>
      <c r="F91" s="8" t="s">
        <v>32</v>
      </c>
      <c r="G91" s="70" t="s">
        <v>391</v>
      </c>
      <c r="H91" s="70" t="s">
        <v>297</v>
      </c>
      <c r="I91" s="12" t="s">
        <v>392</v>
      </c>
      <c r="J91" s="70" t="s">
        <v>391</v>
      </c>
      <c r="L91" s="132"/>
      <c r="M91" s="132"/>
    </row>
    <row r="92" spans="1:13" ht="50.25" customHeight="1" x14ac:dyDescent="0.25">
      <c r="A92" s="125" t="s">
        <v>354</v>
      </c>
      <c r="B92" s="126"/>
      <c r="C92" s="126"/>
      <c r="D92" s="126"/>
      <c r="E92" s="126"/>
      <c r="F92" s="126"/>
      <c r="G92" s="126"/>
      <c r="H92" s="126"/>
      <c r="I92" s="126"/>
      <c r="J92" s="127"/>
      <c r="L92" s="132"/>
      <c r="M92" s="132"/>
    </row>
    <row r="93" spans="1:13" ht="61.5" customHeight="1" x14ac:dyDescent="0.25">
      <c r="A93" s="70">
        <v>48</v>
      </c>
      <c r="B93" s="6" t="s">
        <v>355</v>
      </c>
      <c r="C93" s="70" t="s">
        <v>356</v>
      </c>
      <c r="D93" s="70" t="s">
        <v>357</v>
      </c>
      <c r="E93" s="11">
        <f>1000+2000</f>
        <v>3000</v>
      </c>
      <c r="F93" s="8" t="s">
        <v>32</v>
      </c>
      <c r="G93" s="70" t="s">
        <v>464</v>
      </c>
      <c r="H93" s="70" t="s">
        <v>67</v>
      </c>
      <c r="I93" s="12" t="s">
        <v>465</v>
      </c>
      <c r="J93" s="70" t="s">
        <v>464</v>
      </c>
      <c r="L93" s="132"/>
      <c r="M93" s="132"/>
    </row>
    <row r="94" spans="1:13" ht="63" customHeight="1" x14ac:dyDescent="0.25">
      <c r="A94" s="70">
        <v>49</v>
      </c>
      <c r="B94" s="6" t="s">
        <v>271</v>
      </c>
      <c r="C94" s="70" t="s">
        <v>408</v>
      </c>
      <c r="D94" s="70" t="s">
        <v>409</v>
      </c>
      <c r="E94" s="11">
        <f>22500+27750+1184.96/1.19</f>
        <v>51245.76470588235</v>
      </c>
      <c r="F94" s="8" t="s">
        <v>32</v>
      </c>
      <c r="G94" s="70" t="s">
        <v>515</v>
      </c>
      <c r="H94" s="70" t="s">
        <v>67</v>
      </c>
      <c r="I94" s="12" t="s">
        <v>497</v>
      </c>
      <c r="J94" s="70" t="s">
        <v>515</v>
      </c>
      <c r="L94" s="132"/>
      <c r="M94" s="132"/>
    </row>
    <row r="95" spans="1:13" ht="63" customHeight="1" x14ac:dyDescent="0.25">
      <c r="A95" s="70">
        <v>50</v>
      </c>
      <c r="B95" s="6" t="s">
        <v>448</v>
      </c>
      <c r="C95" s="70" t="s">
        <v>449</v>
      </c>
      <c r="D95" s="70" t="s">
        <v>450</v>
      </c>
      <c r="E95" s="11">
        <f>(238+2380+190.4*3)/1.19</f>
        <v>2680</v>
      </c>
      <c r="F95" s="21" t="s">
        <v>32</v>
      </c>
      <c r="G95" s="70" t="s">
        <v>464</v>
      </c>
      <c r="H95" s="9" t="s">
        <v>67</v>
      </c>
      <c r="I95" s="12" t="s">
        <v>465</v>
      </c>
      <c r="J95" s="70" t="s">
        <v>464</v>
      </c>
      <c r="L95" s="132"/>
      <c r="M95" s="132"/>
    </row>
    <row r="96" spans="1:13" ht="42.75" customHeight="1" x14ac:dyDescent="0.25">
      <c r="A96" s="124" t="s">
        <v>158</v>
      </c>
      <c r="B96" s="124"/>
      <c r="C96" s="124"/>
      <c r="D96" s="124"/>
      <c r="E96" s="124"/>
      <c r="F96" s="124"/>
      <c r="G96" s="124"/>
      <c r="H96" s="124"/>
      <c r="I96" s="124"/>
      <c r="J96" s="124"/>
      <c r="L96" s="132"/>
      <c r="M96" s="132"/>
    </row>
    <row r="97" spans="1:13" s="91" customFormat="1" ht="60" customHeight="1" x14ac:dyDescent="0.25">
      <c r="A97" s="22">
        <v>51</v>
      </c>
      <c r="B97" s="23" t="s">
        <v>272</v>
      </c>
      <c r="C97" s="22" t="s">
        <v>159</v>
      </c>
      <c r="D97" s="22" t="s">
        <v>160</v>
      </c>
      <c r="E97" s="24">
        <f>5042.02+2401.98</f>
        <v>7444</v>
      </c>
      <c r="F97" s="25" t="s">
        <v>32</v>
      </c>
      <c r="G97" s="22" t="s">
        <v>212</v>
      </c>
      <c r="H97" s="22" t="s">
        <v>201</v>
      </c>
      <c r="I97" s="26" t="s">
        <v>211</v>
      </c>
      <c r="J97" s="22" t="s">
        <v>212</v>
      </c>
      <c r="K97" s="67"/>
      <c r="L97" s="132"/>
      <c r="M97" s="132"/>
    </row>
    <row r="98" spans="1:13" s="67" customFormat="1" ht="64.5" customHeight="1" x14ac:dyDescent="0.25">
      <c r="A98" s="62">
        <v>52</v>
      </c>
      <c r="B98" s="63" t="s">
        <v>161</v>
      </c>
      <c r="C98" s="62" t="s">
        <v>162</v>
      </c>
      <c r="D98" s="62" t="s">
        <v>163</v>
      </c>
      <c r="E98" s="64">
        <f>39040.45+30867.64</f>
        <v>69908.09</v>
      </c>
      <c r="F98" s="65" t="s">
        <v>32</v>
      </c>
      <c r="G98" s="62" t="s">
        <v>507</v>
      </c>
      <c r="H98" s="62" t="s">
        <v>99</v>
      </c>
      <c r="I98" s="66" t="s">
        <v>164</v>
      </c>
      <c r="J98" s="62" t="s">
        <v>165</v>
      </c>
      <c r="L98" s="132"/>
      <c r="M98" s="132"/>
    </row>
    <row r="99" spans="1:13" ht="62.25" customHeight="1" x14ac:dyDescent="0.25">
      <c r="A99" s="22">
        <v>53</v>
      </c>
      <c r="B99" s="6" t="s">
        <v>166</v>
      </c>
      <c r="C99" s="70" t="s">
        <v>170</v>
      </c>
      <c r="D99" s="70" t="s">
        <v>171</v>
      </c>
      <c r="E99" s="11">
        <v>21008.400000000001</v>
      </c>
      <c r="F99" s="8" t="s">
        <v>32</v>
      </c>
      <c r="G99" s="70" t="s">
        <v>167</v>
      </c>
      <c r="H99" s="70" t="s">
        <v>69</v>
      </c>
      <c r="I99" s="12" t="s">
        <v>168</v>
      </c>
      <c r="J99" s="70" t="s">
        <v>169</v>
      </c>
      <c r="L99" s="132"/>
      <c r="M99" s="132"/>
    </row>
    <row r="100" spans="1:13" ht="63" customHeight="1" x14ac:dyDescent="0.25">
      <c r="A100" s="62">
        <v>54</v>
      </c>
      <c r="B100" s="6" t="s">
        <v>404</v>
      </c>
      <c r="C100" s="70" t="s">
        <v>405</v>
      </c>
      <c r="D100" s="70" t="s">
        <v>406</v>
      </c>
      <c r="E100" s="11">
        <f>2400/1.19</f>
        <v>2016.8067226890757</v>
      </c>
      <c r="F100" s="8" t="s">
        <v>32</v>
      </c>
      <c r="G100" s="70" t="s">
        <v>455</v>
      </c>
      <c r="H100" s="70" t="s">
        <v>67</v>
      </c>
      <c r="I100" s="12" t="s">
        <v>456</v>
      </c>
      <c r="J100" s="70" t="s">
        <v>455</v>
      </c>
      <c r="L100" s="132"/>
      <c r="M100" s="132"/>
    </row>
    <row r="101" spans="1:13" ht="63" customHeight="1" x14ac:dyDescent="0.25">
      <c r="A101" s="22">
        <v>55</v>
      </c>
      <c r="B101" s="6" t="s">
        <v>181</v>
      </c>
      <c r="C101" s="70" t="s">
        <v>182</v>
      </c>
      <c r="D101" s="70" t="s">
        <v>183</v>
      </c>
      <c r="E101" s="11">
        <v>5848.74</v>
      </c>
      <c r="F101" s="8" t="s">
        <v>32</v>
      </c>
      <c r="G101" s="70" t="s">
        <v>91</v>
      </c>
      <c r="H101" s="70" t="s">
        <v>67</v>
      </c>
      <c r="I101" s="12" t="s">
        <v>184</v>
      </c>
      <c r="J101" s="70" t="s">
        <v>185</v>
      </c>
      <c r="L101" s="132"/>
      <c r="M101" s="132"/>
    </row>
    <row r="102" spans="1:13" ht="82.5" customHeight="1" x14ac:dyDescent="0.25">
      <c r="A102" s="62">
        <v>56</v>
      </c>
      <c r="B102" s="6" t="s">
        <v>205</v>
      </c>
      <c r="C102" s="70" t="s">
        <v>206</v>
      </c>
      <c r="D102" s="70" t="s">
        <v>207</v>
      </c>
      <c r="E102" s="11">
        <v>1200.05</v>
      </c>
      <c r="F102" s="21" t="s">
        <v>32</v>
      </c>
      <c r="G102" s="70" t="s">
        <v>209</v>
      </c>
      <c r="H102" s="70" t="s">
        <v>97</v>
      </c>
      <c r="I102" s="12" t="s">
        <v>208</v>
      </c>
      <c r="J102" s="70" t="s">
        <v>276</v>
      </c>
      <c r="L102" s="132"/>
      <c r="M102" s="132"/>
    </row>
    <row r="103" spans="1:13" ht="81" customHeight="1" x14ac:dyDescent="0.25">
      <c r="A103" s="22">
        <v>57</v>
      </c>
      <c r="B103" s="23" t="s">
        <v>290</v>
      </c>
      <c r="C103" s="22" t="s">
        <v>291</v>
      </c>
      <c r="D103" s="22" t="s">
        <v>292</v>
      </c>
      <c r="E103" s="24">
        <f>11596.64+672.27+1995.92+1882.35+28676.47+1932.77+1579.83</f>
        <v>48336.25</v>
      </c>
      <c r="F103" s="27" t="s">
        <v>32</v>
      </c>
      <c r="G103" s="22" t="s">
        <v>277</v>
      </c>
      <c r="H103" s="28" t="s">
        <v>56</v>
      </c>
      <c r="I103" s="26" t="s">
        <v>513</v>
      </c>
      <c r="J103" s="22" t="s">
        <v>277</v>
      </c>
      <c r="L103" s="132"/>
      <c r="M103" s="132"/>
    </row>
    <row r="104" spans="1:13" ht="63" customHeight="1" x14ac:dyDescent="0.25">
      <c r="A104" s="22">
        <v>58</v>
      </c>
      <c r="B104" s="6" t="s">
        <v>316</v>
      </c>
      <c r="C104" s="70" t="s">
        <v>241</v>
      </c>
      <c r="D104" s="70" t="s">
        <v>242</v>
      </c>
      <c r="E104" s="11">
        <f>75.63+336.13</f>
        <v>411.76</v>
      </c>
      <c r="F104" s="21" t="s">
        <v>32</v>
      </c>
      <c r="G104" s="70" t="s">
        <v>321</v>
      </c>
      <c r="H104" s="9" t="s">
        <v>322</v>
      </c>
      <c r="I104" s="12" t="s">
        <v>243</v>
      </c>
      <c r="J104" s="70" t="s">
        <v>321</v>
      </c>
      <c r="L104" s="132"/>
      <c r="M104" s="132"/>
    </row>
    <row r="105" spans="1:13" ht="63" customHeight="1" x14ac:dyDescent="0.25">
      <c r="A105" s="62">
        <v>59</v>
      </c>
      <c r="B105" s="6" t="s">
        <v>244</v>
      </c>
      <c r="C105" s="70" t="s">
        <v>245</v>
      </c>
      <c r="D105" s="70" t="s">
        <v>244</v>
      </c>
      <c r="E105" s="11">
        <v>1393.28</v>
      </c>
      <c r="F105" s="21" t="s">
        <v>32</v>
      </c>
      <c r="G105" s="70" t="s">
        <v>240</v>
      </c>
      <c r="H105" s="9" t="s">
        <v>209</v>
      </c>
      <c r="I105" s="12" t="s">
        <v>168</v>
      </c>
      <c r="J105" s="70" t="s">
        <v>240</v>
      </c>
      <c r="L105" s="132"/>
      <c r="M105" s="132"/>
    </row>
    <row r="106" spans="1:13" ht="63" customHeight="1" x14ac:dyDescent="0.25">
      <c r="A106" s="22">
        <v>60</v>
      </c>
      <c r="B106" s="6" t="s">
        <v>326</v>
      </c>
      <c r="C106" s="70" t="s">
        <v>327</v>
      </c>
      <c r="D106" s="70" t="s">
        <v>328</v>
      </c>
      <c r="E106" s="11">
        <v>11042.02</v>
      </c>
      <c r="F106" s="21" t="s">
        <v>32</v>
      </c>
      <c r="G106" s="70" t="s">
        <v>321</v>
      </c>
      <c r="H106" s="9" t="s">
        <v>322</v>
      </c>
      <c r="I106" s="12" t="s">
        <v>243</v>
      </c>
      <c r="J106" s="70" t="s">
        <v>321</v>
      </c>
      <c r="L106" s="132"/>
      <c r="M106" s="132"/>
    </row>
    <row r="107" spans="1:13" ht="63" customHeight="1" x14ac:dyDescent="0.25">
      <c r="A107" s="62">
        <v>61</v>
      </c>
      <c r="B107" s="6" t="s">
        <v>355</v>
      </c>
      <c r="C107" s="70" t="s">
        <v>356</v>
      </c>
      <c r="D107" s="70" t="s">
        <v>357</v>
      </c>
      <c r="E107" s="11">
        <v>400</v>
      </c>
      <c r="F107" s="21" t="s">
        <v>32</v>
      </c>
      <c r="G107" s="70" t="s">
        <v>385</v>
      </c>
      <c r="H107" s="9" t="s">
        <v>56</v>
      </c>
      <c r="I107" s="26" t="s">
        <v>386</v>
      </c>
      <c r="J107" s="70" t="s">
        <v>385</v>
      </c>
      <c r="L107" s="132"/>
      <c r="M107" s="132"/>
    </row>
    <row r="108" spans="1:13" ht="63" customHeight="1" x14ac:dyDescent="0.25">
      <c r="A108" s="22">
        <v>62</v>
      </c>
      <c r="B108" s="6" t="s">
        <v>329</v>
      </c>
      <c r="C108" s="70" t="s">
        <v>330</v>
      </c>
      <c r="D108" s="70" t="s">
        <v>331</v>
      </c>
      <c r="E108" s="11">
        <v>1008.4</v>
      </c>
      <c r="F108" s="21" t="s">
        <v>32</v>
      </c>
      <c r="G108" s="70" t="s">
        <v>321</v>
      </c>
      <c r="H108" s="9" t="s">
        <v>322</v>
      </c>
      <c r="I108" s="12" t="s">
        <v>332</v>
      </c>
      <c r="J108" s="70" t="s">
        <v>321</v>
      </c>
      <c r="L108" s="132"/>
      <c r="M108" s="132"/>
    </row>
    <row r="109" spans="1:13" ht="63" customHeight="1" x14ac:dyDescent="0.25">
      <c r="A109" s="62">
        <v>63</v>
      </c>
      <c r="B109" s="6" t="s">
        <v>333</v>
      </c>
      <c r="C109" s="70" t="s">
        <v>334</v>
      </c>
      <c r="D109" s="70" t="s">
        <v>335</v>
      </c>
      <c r="E109" s="11">
        <v>420.17</v>
      </c>
      <c r="F109" s="21" t="s">
        <v>32</v>
      </c>
      <c r="G109" s="70" t="s">
        <v>321</v>
      </c>
      <c r="H109" s="9" t="s">
        <v>322</v>
      </c>
      <c r="I109" s="12" t="s">
        <v>332</v>
      </c>
      <c r="J109" s="70" t="s">
        <v>321</v>
      </c>
      <c r="L109" s="132"/>
      <c r="M109" s="132"/>
    </row>
    <row r="110" spans="1:13" ht="75.75" customHeight="1" x14ac:dyDescent="0.25">
      <c r="A110" s="22">
        <v>64</v>
      </c>
      <c r="B110" s="6" t="s">
        <v>336</v>
      </c>
      <c r="C110" s="70" t="s">
        <v>175</v>
      </c>
      <c r="D110" s="70" t="s">
        <v>176</v>
      </c>
      <c r="E110" s="11">
        <v>1008.4</v>
      </c>
      <c r="F110" s="21" t="s">
        <v>32</v>
      </c>
      <c r="G110" s="70" t="s">
        <v>321</v>
      </c>
      <c r="H110" s="9" t="s">
        <v>322</v>
      </c>
      <c r="I110" s="12" t="s">
        <v>332</v>
      </c>
      <c r="J110" s="70" t="s">
        <v>321</v>
      </c>
      <c r="L110" s="132"/>
      <c r="M110" s="132"/>
    </row>
    <row r="111" spans="1:13" ht="75.75" customHeight="1" x14ac:dyDescent="0.25">
      <c r="A111" s="22">
        <v>65</v>
      </c>
      <c r="B111" s="6" t="s">
        <v>293</v>
      </c>
      <c r="C111" s="70" t="s">
        <v>294</v>
      </c>
      <c r="D111" s="70" t="s">
        <v>295</v>
      </c>
      <c r="E111" s="11">
        <v>1770.59</v>
      </c>
      <c r="F111" s="21" t="s">
        <v>32</v>
      </c>
      <c r="G111" s="70" t="s">
        <v>296</v>
      </c>
      <c r="H111" s="9" t="s">
        <v>297</v>
      </c>
      <c r="I111" s="26" t="s">
        <v>298</v>
      </c>
      <c r="J111" s="70" t="s">
        <v>296</v>
      </c>
      <c r="L111" s="132"/>
      <c r="M111" s="132"/>
    </row>
    <row r="112" spans="1:13" ht="75.75" customHeight="1" x14ac:dyDescent="0.25">
      <c r="A112" s="62">
        <v>66</v>
      </c>
      <c r="B112" s="6" t="s">
        <v>317</v>
      </c>
      <c r="C112" s="70" t="s">
        <v>313</v>
      </c>
      <c r="D112" s="70" t="s">
        <v>314</v>
      </c>
      <c r="E112" s="11">
        <f>1828.09+6269.63</f>
        <v>8097.72</v>
      </c>
      <c r="F112" s="21" t="s">
        <v>32</v>
      </c>
      <c r="G112" s="70" t="s">
        <v>277</v>
      </c>
      <c r="H112" s="9" t="s">
        <v>56</v>
      </c>
      <c r="I112" s="12" t="s">
        <v>315</v>
      </c>
      <c r="J112" s="70" t="s">
        <v>277</v>
      </c>
      <c r="L112" s="132"/>
      <c r="M112" s="132"/>
    </row>
    <row r="113" spans="1:13" ht="74.25" customHeight="1" x14ac:dyDescent="0.25">
      <c r="A113" s="22">
        <v>67</v>
      </c>
      <c r="B113" s="6" t="s">
        <v>341</v>
      </c>
      <c r="C113" s="70" t="s">
        <v>342</v>
      </c>
      <c r="D113" s="70" t="s">
        <v>343</v>
      </c>
      <c r="E113" s="11">
        <f>1029.41+325+525/1.19</f>
        <v>1795.5864705882354</v>
      </c>
      <c r="F113" s="21" t="s">
        <v>32</v>
      </c>
      <c r="G113" s="70" t="s">
        <v>495</v>
      </c>
      <c r="H113" s="9" t="s">
        <v>67</v>
      </c>
      <c r="I113" s="26" t="s">
        <v>475</v>
      </c>
      <c r="J113" s="70" t="s">
        <v>495</v>
      </c>
      <c r="L113" s="132"/>
      <c r="M113" s="132"/>
    </row>
    <row r="114" spans="1:13" ht="63" customHeight="1" x14ac:dyDescent="0.25">
      <c r="A114" s="62">
        <v>68</v>
      </c>
      <c r="B114" s="6" t="s">
        <v>246</v>
      </c>
      <c r="C114" s="70" t="s">
        <v>247</v>
      </c>
      <c r="D114" s="70" t="s">
        <v>246</v>
      </c>
      <c r="E114" s="11">
        <v>1210.08</v>
      </c>
      <c r="F114" s="21" t="s">
        <v>32</v>
      </c>
      <c r="G114" s="70" t="s">
        <v>240</v>
      </c>
      <c r="H114" s="9" t="s">
        <v>209</v>
      </c>
      <c r="I114" s="12" t="s">
        <v>168</v>
      </c>
      <c r="J114" s="70" t="s">
        <v>240</v>
      </c>
      <c r="L114" s="132"/>
      <c r="M114" s="132"/>
    </row>
    <row r="115" spans="1:13" ht="63" customHeight="1" x14ac:dyDescent="0.25">
      <c r="A115" s="22">
        <v>69</v>
      </c>
      <c r="B115" s="6" t="s">
        <v>448</v>
      </c>
      <c r="C115" s="70" t="s">
        <v>449</v>
      </c>
      <c r="D115" s="70" t="s">
        <v>450</v>
      </c>
      <c r="E115" s="11">
        <f>48300/1.19</f>
        <v>40588.23529411765</v>
      </c>
      <c r="F115" s="21" t="s">
        <v>32</v>
      </c>
      <c r="G115" s="70" t="s">
        <v>451</v>
      </c>
      <c r="H115" s="9" t="s">
        <v>67</v>
      </c>
      <c r="I115" s="12" t="s">
        <v>452</v>
      </c>
      <c r="J115" s="70" t="s">
        <v>451</v>
      </c>
      <c r="L115" s="132"/>
      <c r="M115" s="132"/>
    </row>
    <row r="116" spans="1:13" ht="63" customHeight="1" x14ac:dyDescent="0.25">
      <c r="A116" s="62">
        <v>70</v>
      </c>
      <c r="B116" s="6" t="s">
        <v>453</v>
      </c>
      <c r="C116" s="70" t="s">
        <v>408</v>
      </c>
      <c r="D116" s="70" t="s">
        <v>409</v>
      </c>
      <c r="E116" s="11">
        <f>44030/1.19</f>
        <v>37000</v>
      </c>
      <c r="F116" s="21" t="s">
        <v>32</v>
      </c>
      <c r="G116" s="70" t="s">
        <v>454</v>
      </c>
      <c r="H116" s="9" t="s">
        <v>67</v>
      </c>
      <c r="I116" s="12" t="s">
        <v>452</v>
      </c>
      <c r="J116" s="70" t="s">
        <v>454</v>
      </c>
      <c r="L116" s="132"/>
      <c r="M116" s="132"/>
    </row>
    <row r="117" spans="1:13" ht="63" customHeight="1" x14ac:dyDescent="0.25">
      <c r="A117" s="22">
        <v>71</v>
      </c>
      <c r="B117" s="6" t="s">
        <v>467</v>
      </c>
      <c r="C117" s="70" t="s">
        <v>468</v>
      </c>
      <c r="D117" s="70" t="s">
        <v>469</v>
      </c>
      <c r="E117" s="11">
        <f>2486.61/1.19</f>
        <v>2089.588235294118</v>
      </c>
      <c r="F117" s="21" t="s">
        <v>32</v>
      </c>
      <c r="G117" s="70" t="s">
        <v>412</v>
      </c>
      <c r="H117" s="9" t="s">
        <v>67</v>
      </c>
      <c r="I117" s="12" t="s">
        <v>470</v>
      </c>
      <c r="J117" s="70" t="s">
        <v>412</v>
      </c>
      <c r="L117" s="132"/>
      <c r="M117" s="132"/>
    </row>
    <row r="118" spans="1:13" ht="63" customHeight="1" x14ac:dyDescent="0.25">
      <c r="A118" s="62">
        <v>72</v>
      </c>
      <c r="B118" s="6" t="s">
        <v>471</v>
      </c>
      <c r="C118" s="70" t="s">
        <v>394</v>
      </c>
      <c r="D118" s="70" t="s">
        <v>395</v>
      </c>
      <c r="E118" s="11">
        <f>26732.07/1.19</f>
        <v>22463.9243697479</v>
      </c>
      <c r="F118" s="21" t="s">
        <v>32</v>
      </c>
      <c r="G118" s="70" t="s">
        <v>407</v>
      </c>
      <c r="H118" s="9" t="s">
        <v>67</v>
      </c>
      <c r="I118" s="12" t="s">
        <v>472</v>
      </c>
      <c r="J118" s="70" t="s">
        <v>407</v>
      </c>
      <c r="L118" s="132"/>
      <c r="M118" s="132"/>
    </row>
    <row r="119" spans="1:13" ht="63" customHeight="1" x14ac:dyDescent="0.25">
      <c r="A119" s="22">
        <v>73</v>
      </c>
      <c r="B119" s="6" t="s">
        <v>476</v>
      </c>
      <c r="C119" s="70" t="s">
        <v>477</v>
      </c>
      <c r="D119" s="70" t="s">
        <v>478</v>
      </c>
      <c r="E119" s="11">
        <f>2600/1.19</f>
        <v>2184.8739495798322</v>
      </c>
      <c r="F119" s="21" t="s">
        <v>32</v>
      </c>
      <c r="G119" s="70" t="s">
        <v>455</v>
      </c>
      <c r="H119" s="9" t="s">
        <v>67</v>
      </c>
      <c r="I119" s="12" t="s">
        <v>485</v>
      </c>
      <c r="J119" s="70" t="s">
        <v>486</v>
      </c>
      <c r="L119" s="132"/>
      <c r="M119" s="132"/>
    </row>
    <row r="120" spans="1:13" ht="63" customHeight="1" x14ac:dyDescent="0.25">
      <c r="A120" s="22">
        <v>74</v>
      </c>
      <c r="B120" s="6" t="s">
        <v>479</v>
      </c>
      <c r="C120" s="70" t="s">
        <v>480</v>
      </c>
      <c r="D120" s="70" t="s">
        <v>481</v>
      </c>
      <c r="E120" s="11">
        <f>4600/1.19</f>
        <v>3865.546218487395</v>
      </c>
      <c r="F120" s="21" t="s">
        <v>32</v>
      </c>
      <c r="G120" s="70" t="s">
        <v>455</v>
      </c>
      <c r="H120" s="9" t="s">
        <v>67</v>
      </c>
      <c r="I120" s="12" t="s">
        <v>485</v>
      </c>
      <c r="J120" s="70" t="s">
        <v>486</v>
      </c>
      <c r="L120" s="132"/>
      <c r="M120" s="132"/>
    </row>
    <row r="121" spans="1:13" ht="63" customHeight="1" x14ac:dyDescent="0.25">
      <c r="A121" s="62">
        <v>75</v>
      </c>
      <c r="B121" s="6" t="s">
        <v>482</v>
      </c>
      <c r="C121" s="70" t="s">
        <v>483</v>
      </c>
      <c r="D121" s="70" t="s">
        <v>484</v>
      </c>
      <c r="E121" s="11">
        <f>750/1.19</f>
        <v>630.2521008403362</v>
      </c>
      <c r="F121" s="21" t="s">
        <v>32</v>
      </c>
      <c r="G121" s="70" t="s">
        <v>455</v>
      </c>
      <c r="H121" s="9" t="s">
        <v>67</v>
      </c>
      <c r="I121" s="12" t="s">
        <v>485</v>
      </c>
      <c r="J121" s="70" t="s">
        <v>486</v>
      </c>
      <c r="L121" s="132"/>
      <c r="M121" s="132"/>
    </row>
    <row r="122" spans="1:13" ht="63" customHeight="1" x14ac:dyDescent="0.25">
      <c r="A122" s="22">
        <v>76</v>
      </c>
      <c r="B122" s="6" t="s">
        <v>510</v>
      </c>
      <c r="C122" s="70" t="s">
        <v>511</v>
      </c>
      <c r="D122" s="70" t="s">
        <v>512</v>
      </c>
      <c r="E122" s="11">
        <f>600/1.19+1000/1.19</f>
        <v>1344.5378151260506</v>
      </c>
      <c r="F122" s="21" t="s">
        <v>32</v>
      </c>
      <c r="G122" s="70" t="s">
        <v>455</v>
      </c>
      <c r="H122" s="9" t="s">
        <v>67</v>
      </c>
      <c r="I122" s="12" t="s">
        <v>485</v>
      </c>
      <c r="J122" s="70" t="s">
        <v>486</v>
      </c>
      <c r="L122" s="132"/>
      <c r="M122" s="132"/>
    </row>
    <row r="123" spans="1:13" ht="31.5" customHeight="1" x14ac:dyDescent="0.25">
      <c r="A123" s="124" t="s">
        <v>140</v>
      </c>
      <c r="B123" s="124"/>
      <c r="C123" s="124"/>
      <c r="D123" s="124"/>
      <c r="E123" s="124"/>
      <c r="F123" s="124"/>
      <c r="G123" s="124"/>
      <c r="H123" s="124"/>
      <c r="I123" s="124"/>
      <c r="J123" s="124"/>
      <c r="L123" s="132"/>
      <c r="M123" s="132"/>
    </row>
    <row r="124" spans="1:13" ht="72.75" customHeight="1" x14ac:dyDescent="0.25">
      <c r="A124" s="70">
        <v>77</v>
      </c>
      <c r="B124" s="6" t="s">
        <v>141</v>
      </c>
      <c r="C124" s="70" t="s">
        <v>142</v>
      </c>
      <c r="D124" s="70" t="s">
        <v>143</v>
      </c>
      <c r="E124" s="11">
        <v>10000</v>
      </c>
      <c r="F124" s="8" t="s">
        <v>32</v>
      </c>
      <c r="G124" s="70" t="s">
        <v>144</v>
      </c>
      <c r="H124" s="70" t="s">
        <v>91</v>
      </c>
      <c r="I124" s="12" t="s">
        <v>145</v>
      </c>
      <c r="J124" s="70" t="s">
        <v>146</v>
      </c>
      <c r="L124" s="132"/>
      <c r="M124" s="132"/>
    </row>
    <row r="125" spans="1:13" ht="35.25" customHeight="1" x14ac:dyDescent="0.25">
      <c r="A125" s="124" t="s">
        <v>42</v>
      </c>
      <c r="B125" s="124"/>
      <c r="C125" s="124"/>
      <c r="D125" s="124"/>
      <c r="E125" s="124"/>
      <c r="F125" s="124"/>
      <c r="G125" s="124"/>
      <c r="H125" s="124"/>
      <c r="I125" s="124"/>
      <c r="J125" s="124"/>
      <c r="L125" s="132"/>
      <c r="M125" s="132"/>
    </row>
    <row r="126" spans="1:13" ht="70.5" customHeight="1" x14ac:dyDescent="0.25">
      <c r="A126" s="70">
        <v>78</v>
      </c>
      <c r="B126" s="6" t="s">
        <v>100</v>
      </c>
      <c r="C126" s="70" t="s">
        <v>101</v>
      </c>
      <c r="D126" s="70" t="s">
        <v>102</v>
      </c>
      <c r="E126" s="11">
        <f>29999.99+31813+19400+5999.98/1.19</f>
        <v>86254.99</v>
      </c>
      <c r="F126" s="8" t="s">
        <v>32</v>
      </c>
      <c r="G126" s="70" t="s">
        <v>515</v>
      </c>
      <c r="H126" s="70" t="s">
        <v>67</v>
      </c>
      <c r="I126" s="10" t="s">
        <v>516</v>
      </c>
      <c r="J126" s="70" t="s">
        <v>515</v>
      </c>
      <c r="L126" s="132"/>
      <c r="M126" s="132"/>
    </row>
    <row r="127" spans="1:13" ht="70.5" customHeight="1" x14ac:dyDescent="0.25">
      <c r="A127" s="70">
        <v>79</v>
      </c>
      <c r="B127" s="6" t="s">
        <v>383</v>
      </c>
      <c r="C127" s="70" t="s">
        <v>381</v>
      </c>
      <c r="D127" s="70" t="s">
        <v>382</v>
      </c>
      <c r="E127" s="11">
        <v>600</v>
      </c>
      <c r="F127" s="8" t="s">
        <v>32</v>
      </c>
      <c r="G127" s="70" t="s">
        <v>365</v>
      </c>
      <c r="H127" s="70" t="s">
        <v>352</v>
      </c>
      <c r="I127" s="10" t="s">
        <v>384</v>
      </c>
      <c r="J127" s="70" t="s">
        <v>365</v>
      </c>
      <c r="L127" s="132"/>
      <c r="M127" s="132"/>
    </row>
    <row r="128" spans="1:13" ht="70.5" customHeight="1" x14ac:dyDescent="0.25">
      <c r="A128" s="70">
        <v>80</v>
      </c>
      <c r="B128" s="6" t="s">
        <v>366</v>
      </c>
      <c r="C128" s="70" t="s">
        <v>367</v>
      </c>
      <c r="D128" s="70" t="s">
        <v>368</v>
      </c>
      <c r="E128" s="11">
        <v>3100</v>
      </c>
      <c r="F128" s="8" t="s">
        <v>32</v>
      </c>
      <c r="G128" s="70" t="s">
        <v>365</v>
      </c>
      <c r="H128" s="70" t="s">
        <v>352</v>
      </c>
      <c r="I128" s="10" t="s">
        <v>384</v>
      </c>
      <c r="J128" s="70" t="s">
        <v>365</v>
      </c>
      <c r="L128" s="132"/>
      <c r="M128" s="132"/>
    </row>
    <row r="129" spans="1:13" ht="62.25" customHeight="1" x14ac:dyDescent="0.25">
      <c r="A129" s="70">
        <v>81</v>
      </c>
      <c r="B129" s="6" t="s">
        <v>105</v>
      </c>
      <c r="C129" s="70" t="s">
        <v>104</v>
      </c>
      <c r="D129" s="70" t="s">
        <v>103</v>
      </c>
      <c r="E129" s="11">
        <v>12279.83</v>
      </c>
      <c r="F129" s="8" t="s">
        <v>32</v>
      </c>
      <c r="G129" s="70" t="s">
        <v>106</v>
      </c>
      <c r="H129" s="70" t="s">
        <v>69</v>
      </c>
      <c r="I129" s="10" t="s">
        <v>107</v>
      </c>
      <c r="J129" s="70" t="s">
        <v>95</v>
      </c>
      <c r="L129" s="132"/>
      <c r="M129" s="132"/>
    </row>
    <row r="130" spans="1:13" ht="62.25" customHeight="1" x14ac:dyDescent="0.25">
      <c r="A130" s="70">
        <v>82</v>
      </c>
      <c r="B130" s="6" t="s">
        <v>108</v>
      </c>
      <c r="C130" s="70" t="s">
        <v>109</v>
      </c>
      <c r="D130" s="70" t="s">
        <v>110</v>
      </c>
      <c r="E130" s="29">
        <v>294.12</v>
      </c>
      <c r="F130" s="8" t="s">
        <v>32</v>
      </c>
      <c r="G130" s="70" t="s">
        <v>106</v>
      </c>
      <c r="H130" s="70" t="s">
        <v>69</v>
      </c>
      <c r="I130" s="10" t="s">
        <v>107</v>
      </c>
      <c r="J130" s="70" t="s">
        <v>95</v>
      </c>
      <c r="L130" s="132"/>
      <c r="M130" s="132"/>
    </row>
    <row r="131" spans="1:13" ht="62.25" customHeight="1" x14ac:dyDescent="0.25">
      <c r="A131" s="70">
        <v>83</v>
      </c>
      <c r="B131" s="6" t="s">
        <v>217</v>
      </c>
      <c r="C131" s="70" t="s">
        <v>218</v>
      </c>
      <c r="D131" s="70" t="s">
        <v>219</v>
      </c>
      <c r="E131" s="29">
        <v>8067.23</v>
      </c>
      <c r="F131" s="21" t="s">
        <v>32</v>
      </c>
      <c r="G131" s="70" t="s">
        <v>210</v>
      </c>
      <c r="H131" s="70" t="s">
        <v>97</v>
      </c>
      <c r="I131" s="12" t="s">
        <v>518</v>
      </c>
      <c r="J131" s="70" t="s">
        <v>210</v>
      </c>
      <c r="L131" s="132"/>
      <c r="M131" s="132"/>
    </row>
    <row r="132" spans="1:13" ht="35.25" customHeight="1" x14ac:dyDescent="0.25">
      <c r="A132" s="124" t="s">
        <v>111</v>
      </c>
      <c r="B132" s="124"/>
      <c r="C132" s="124"/>
      <c r="D132" s="124"/>
      <c r="E132" s="124"/>
      <c r="F132" s="124"/>
      <c r="G132" s="124"/>
      <c r="H132" s="124"/>
      <c r="I132" s="124"/>
      <c r="J132" s="124"/>
      <c r="L132" s="132"/>
      <c r="M132" s="132"/>
    </row>
    <row r="133" spans="1:13" ht="50.25" customHeight="1" x14ac:dyDescent="0.25">
      <c r="A133" s="70">
        <v>84</v>
      </c>
      <c r="B133" s="6" t="s">
        <v>112</v>
      </c>
      <c r="C133" s="70" t="s">
        <v>60</v>
      </c>
      <c r="D133" s="70" t="s">
        <v>113</v>
      </c>
      <c r="E133" s="7">
        <v>4500</v>
      </c>
      <c r="F133" s="70" t="s">
        <v>32</v>
      </c>
      <c r="G133" s="30" t="s">
        <v>114</v>
      </c>
      <c r="H133" s="30" t="s">
        <v>91</v>
      </c>
      <c r="I133" s="10" t="s">
        <v>178</v>
      </c>
      <c r="J133" s="30" t="s">
        <v>115</v>
      </c>
      <c r="L133" s="132"/>
      <c r="M133" s="132"/>
    </row>
    <row r="134" spans="1:13" ht="60.75" customHeight="1" x14ac:dyDescent="0.25">
      <c r="A134" s="70">
        <v>85</v>
      </c>
      <c r="B134" s="6" t="s">
        <v>116</v>
      </c>
      <c r="C134" s="70" t="s">
        <v>117</v>
      </c>
      <c r="D134" s="70" t="s">
        <v>118</v>
      </c>
      <c r="E134" s="7">
        <v>1400</v>
      </c>
      <c r="F134" s="70" t="s">
        <v>32</v>
      </c>
      <c r="G134" s="30" t="s">
        <v>91</v>
      </c>
      <c r="H134" s="30" t="s">
        <v>62</v>
      </c>
      <c r="I134" s="10" t="s">
        <v>119</v>
      </c>
      <c r="J134" s="30" t="s">
        <v>68</v>
      </c>
      <c r="L134" s="132"/>
      <c r="M134" s="132"/>
    </row>
    <row r="135" spans="1:13" ht="60.75" customHeight="1" x14ac:dyDescent="0.25">
      <c r="A135" s="70">
        <v>86</v>
      </c>
      <c r="B135" s="6" t="s">
        <v>123</v>
      </c>
      <c r="C135" s="70" t="s">
        <v>124</v>
      </c>
      <c r="D135" s="70" t="s">
        <v>125</v>
      </c>
      <c r="E135" s="7">
        <v>10000</v>
      </c>
      <c r="F135" s="70" t="s">
        <v>32</v>
      </c>
      <c r="G135" s="30" t="s">
        <v>91</v>
      </c>
      <c r="H135" s="30" t="s">
        <v>62</v>
      </c>
      <c r="I135" s="10" t="s">
        <v>119</v>
      </c>
      <c r="J135" s="30" t="s">
        <v>71</v>
      </c>
      <c r="L135" s="132"/>
      <c r="M135" s="132"/>
    </row>
    <row r="136" spans="1:13" ht="51" customHeight="1" x14ac:dyDescent="0.25">
      <c r="A136" s="70">
        <v>87</v>
      </c>
      <c r="B136" s="6" t="s">
        <v>393</v>
      </c>
      <c r="C136" s="70" t="s">
        <v>394</v>
      </c>
      <c r="D136" s="70" t="s">
        <v>395</v>
      </c>
      <c r="E136" s="7">
        <f>1000+748.13</f>
        <v>1748.13</v>
      </c>
      <c r="F136" s="70" t="s">
        <v>32</v>
      </c>
      <c r="G136" s="30" t="s">
        <v>289</v>
      </c>
      <c r="H136" s="30" t="s">
        <v>396</v>
      </c>
      <c r="I136" s="10" t="s">
        <v>397</v>
      </c>
      <c r="J136" s="30" t="s">
        <v>289</v>
      </c>
      <c r="L136" s="132"/>
      <c r="M136" s="132"/>
    </row>
    <row r="137" spans="1:13" ht="65.25" customHeight="1" x14ac:dyDescent="0.25">
      <c r="A137" s="70">
        <v>88</v>
      </c>
      <c r="B137" s="6" t="s">
        <v>120</v>
      </c>
      <c r="C137" s="70" t="s">
        <v>121</v>
      </c>
      <c r="D137" s="70" t="s">
        <v>122</v>
      </c>
      <c r="E137" s="7">
        <f>11000+8600</f>
        <v>19600</v>
      </c>
      <c r="F137" s="70" t="s">
        <v>32</v>
      </c>
      <c r="G137" s="30" t="s">
        <v>502</v>
      </c>
      <c r="H137" s="30" t="s">
        <v>67</v>
      </c>
      <c r="I137" s="10" t="s">
        <v>501</v>
      </c>
      <c r="J137" s="30" t="s">
        <v>502</v>
      </c>
      <c r="L137" s="132"/>
      <c r="M137" s="132"/>
    </row>
    <row r="138" spans="1:13" ht="65.25" customHeight="1" x14ac:dyDescent="0.25">
      <c r="A138" s="70">
        <v>89</v>
      </c>
      <c r="B138" s="13" t="s">
        <v>174</v>
      </c>
      <c r="C138" s="31" t="s">
        <v>175</v>
      </c>
      <c r="D138" s="14" t="s">
        <v>176</v>
      </c>
      <c r="E138" s="32">
        <v>450</v>
      </c>
      <c r="F138" s="70" t="s">
        <v>32</v>
      </c>
      <c r="G138" s="30" t="s">
        <v>91</v>
      </c>
      <c r="H138" s="30" t="s">
        <v>62</v>
      </c>
      <c r="I138" s="10" t="s">
        <v>177</v>
      </c>
      <c r="J138" s="30" t="s">
        <v>115</v>
      </c>
      <c r="L138" s="132"/>
      <c r="M138" s="132"/>
    </row>
    <row r="139" spans="1:13" ht="65.25" customHeight="1" x14ac:dyDescent="0.25">
      <c r="A139" s="70">
        <v>90</v>
      </c>
      <c r="B139" s="6" t="s">
        <v>223</v>
      </c>
      <c r="C139" s="33" t="s">
        <v>224</v>
      </c>
      <c r="D139" s="70" t="s">
        <v>225</v>
      </c>
      <c r="E139" s="7">
        <v>3000</v>
      </c>
      <c r="F139" s="70" t="s">
        <v>32</v>
      </c>
      <c r="G139" s="70" t="s">
        <v>270</v>
      </c>
      <c r="H139" s="70" t="s">
        <v>97</v>
      </c>
      <c r="I139" s="10" t="s">
        <v>177</v>
      </c>
      <c r="J139" s="34" t="s">
        <v>270</v>
      </c>
      <c r="L139" s="132"/>
      <c r="M139" s="132"/>
    </row>
    <row r="140" spans="1:13" ht="65.25" customHeight="1" x14ac:dyDescent="0.25">
      <c r="A140" s="70">
        <v>91</v>
      </c>
      <c r="B140" s="6" t="s">
        <v>350</v>
      </c>
      <c r="C140" s="70" t="s">
        <v>305</v>
      </c>
      <c r="D140" s="70" t="s">
        <v>306</v>
      </c>
      <c r="E140" s="7">
        <v>50420.17</v>
      </c>
      <c r="F140" s="70" t="s">
        <v>32</v>
      </c>
      <c r="G140" s="73" t="s">
        <v>351</v>
      </c>
      <c r="H140" s="73" t="s">
        <v>352</v>
      </c>
      <c r="I140" s="10" t="s">
        <v>353</v>
      </c>
      <c r="J140" s="73" t="s">
        <v>351</v>
      </c>
      <c r="L140" s="132"/>
      <c r="M140" s="132"/>
    </row>
    <row r="141" spans="1:13" ht="65.25" customHeight="1" x14ac:dyDescent="0.25">
      <c r="A141" s="70">
        <v>92</v>
      </c>
      <c r="B141" s="6" t="s">
        <v>415</v>
      </c>
      <c r="C141" s="70" t="s">
        <v>257</v>
      </c>
      <c r="D141" s="70" t="s">
        <v>258</v>
      </c>
      <c r="E141" s="7">
        <v>600</v>
      </c>
      <c r="F141" s="70" t="s">
        <v>32</v>
      </c>
      <c r="G141" s="73" t="s">
        <v>416</v>
      </c>
      <c r="H141" s="73" t="s">
        <v>413</v>
      </c>
      <c r="I141" s="10" t="s">
        <v>353</v>
      </c>
      <c r="J141" s="73" t="s">
        <v>416</v>
      </c>
      <c r="L141" s="132"/>
      <c r="M141" s="132"/>
    </row>
    <row r="142" spans="1:13" ht="65.25" customHeight="1" x14ac:dyDescent="0.25">
      <c r="A142" s="70">
        <v>93</v>
      </c>
      <c r="B142" s="6" t="s">
        <v>431</v>
      </c>
      <c r="C142" s="70" t="s">
        <v>432</v>
      </c>
      <c r="D142" s="70" t="s">
        <v>433</v>
      </c>
      <c r="E142" s="7">
        <v>3400</v>
      </c>
      <c r="F142" s="70" t="s">
        <v>32</v>
      </c>
      <c r="G142" s="73" t="s">
        <v>421</v>
      </c>
      <c r="H142" s="73" t="s">
        <v>173</v>
      </c>
      <c r="I142" s="10" t="s">
        <v>434</v>
      </c>
      <c r="J142" s="73" t="s">
        <v>421</v>
      </c>
      <c r="L142" s="132"/>
      <c r="M142" s="132"/>
    </row>
    <row r="143" spans="1:13" ht="53.25" customHeight="1" x14ac:dyDescent="0.25">
      <c r="A143" s="70">
        <v>94</v>
      </c>
      <c r="B143" s="6" t="s">
        <v>262</v>
      </c>
      <c r="C143" s="33" t="s">
        <v>263</v>
      </c>
      <c r="D143" s="70" t="s">
        <v>264</v>
      </c>
      <c r="E143" s="7">
        <v>2100.84</v>
      </c>
      <c r="F143" s="70" t="s">
        <v>32</v>
      </c>
      <c r="G143" s="73" t="s">
        <v>209</v>
      </c>
      <c r="H143" s="73" t="s">
        <v>201</v>
      </c>
      <c r="I143" s="10" t="s">
        <v>119</v>
      </c>
      <c r="J143" s="34" t="s">
        <v>209</v>
      </c>
      <c r="L143" s="132"/>
      <c r="M143" s="132"/>
    </row>
    <row r="144" spans="1:13" ht="36" customHeight="1" x14ac:dyDescent="0.25">
      <c r="A144" s="125" t="s">
        <v>220</v>
      </c>
      <c r="B144" s="126"/>
      <c r="C144" s="126"/>
      <c r="D144" s="126"/>
      <c r="E144" s="126"/>
      <c r="F144" s="126"/>
      <c r="G144" s="126"/>
      <c r="H144" s="126"/>
      <c r="I144" s="126"/>
      <c r="J144" s="127"/>
      <c r="L144" s="132"/>
      <c r="M144" s="132"/>
    </row>
    <row r="145" spans="1:13" ht="57" customHeight="1" x14ac:dyDescent="0.25">
      <c r="A145" s="70">
        <v>95</v>
      </c>
      <c r="B145" s="6" t="s">
        <v>221</v>
      </c>
      <c r="C145" s="70" t="s">
        <v>31</v>
      </c>
      <c r="D145" s="70" t="s">
        <v>33</v>
      </c>
      <c r="E145" s="11">
        <v>24300</v>
      </c>
      <c r="F145" s="21" t="s">
        <v>32</v>
      </c>
      <c r="G145" s="70" t="s">
        <v>209</v>
      </c>
      <c r="H145" s="70" t="s">
        <v>97</v>
      </c>
      <c r="I145" s="10" t="s">
        <v>222</v>
      </c>
      <c r="J145" s="70" t="s">
        <v>273</v>
      </c>
      <c r="L145" s="132"/>
      <c r="M145" s="132"/>
    </row>
    <row r="146" spans="1:13" ht="39" customHeight="1" x14ac:dyDescent="0.25">
      <c r="A146" s="124" t="s">
        <v>72</v>
      </c>
      <c r="B146" s="124"/>
      <c r="C146" s="124"/>
      <c r="D146" s="124"/>
      <c r="E146" s="124"/>
      <c r="F146" s="124"/>
      <c r="G146" s="124"/>
      <c r="H146" s="124"/>
      <c r="I146" s="124"/>
      <c r="J146" s="124"/>
      <c r="L146" s="132"/>
      <c r="M146" s="132"/>
    </row>
    <row r="147" spans="1:13" ht="81.75" customHeight="1" x14ac:dyDescent="0.25">
      <c r="A147" s="70">
        <v>96</v>
      </c>
      <c r="B147" s="6" t="s">
        <v>73</v>
      </c>
      <c r="C147" s="70" t="s">
        <v>74</v>
      </c>
      <c r="D147" s="70" t="s">
        <v>75</v>
      </c>
      <c r="E147" s="11">
        <v>44899.16</v>
      </c>
      <c r="F147" s="70" t="s">
        <v>32</v>
      </c>
      <c r="G147" s="70" t="s">
        <v>91</v>
      </c>
      <c r="H147" s="70" t="s">
        <v>70</v>
      </c>
      <c r="I147" s="10" t="s">
        <v>53</v>
      </c>
      <c r="J147" s="70" t="s">
        <v>95</v>
      </c>
      <c r="L147" s="132"/>
      <c r="M147" s="132"/>
    </row>
    <row r="148" spans="1:13" ht="79.5" customHeight="1" x14ac:dyDescent="0.25">
      <c r="A148" s="70">
        <v>97</v>
      </c>
      <c r="B148" s="6" t="s">
        <v>76</v>
      </c>
      <c r="C148" s="70" t="s">
        <v>77</v>
      </c>
      <c r="D148" s="70" t="s">
        <v>78</v>
      </c>
      <c r="E148" s="11">
        <v>19978.990000000002</v>
      </c>
      <c r="F148" s="70" t="s">
        <v>32</v>
      </c>
      <c r="G148" s="70" t="s">
        <v>91</v>
      </c>
      <c r="H148" s="70" t="s">
        <v>97</v>
      </c>
      <c r="I148" s="10" t="s">
        <v>53</v>
      </c>
      <c r="J148" s="70" t="s">
        <v>95</v>
      </c>
      <c r="L148" s="132"/>
      <c r="M148" s="132"/>
    </row>
    <row r="149" spans="1:13" ht="104.25" customHeight="1" x14ac:dyDescent="0.25">
      <c r="A149" s="70">
        <v>98</v>
      </c>
      <c r="B149" s="6" t="s">
        <v>82</v>
      </c>
      <c r="C149" s="70" t="s">
        <v>83</v>
      </c>
      <c r="D149" s="70" t="s">
        <v>84</v>
      </c>
      <c r="E149" s="11">
        <v>8080</v>
      </c>
      <c r="F149" s="70" t="s">
        <v>32</v>
      </c>
      <c r="G149" s="70" t="s">
        <v>61</v>
      </c>
      <c r="H149" s="70" t="s">
        <v>67</v>
      </c>
      <c r="I149" s="10" t="s">
        <v>53</v>
      </c>
      <c r="J149" s="70" t="s">
        <v>95</v>
      </c>
      <c r="L149" s="132"/>
      <c r="M149" s="132"/>
    </row>
    <row r="150" spans="1:13" ht="101.25" customHeight="1" x14ac:dyDescent="0.25">
      <c r="A150" s="70">
        <v>99</v>
      </c>
      <c r="B150" s="6" t="s">
        <v>79</v>
      </c>
      <c r="C150" s="70" t="s">
        <v>80</v>
      </c>
      <c r="D150" s="70" t="s">
        <v>81</v>
      </c>
      <c r="E150" s="7">
        <v>10150</v>
      </c>
      <c r="F150" s="70" t="s">
        <v>32</v>
      </c>
      <c r="G150" s="30" t="s">
        <v>91</v>
      </c>
      <c r="H150" s="30" t="s">
        <v>67</v>
      </c>
      <c r="I150" s="10" t="s">
        <v>53</v>
      </c>
      <c r="J150" s="70" t="s">
        <v>95</v>
      </c>
      <c r="K150" s="92"/>
      <c r="L150" s="132"/>
      <c r="M150" s="132"/>
    </row>
    <row r="151" spans="1:13" ht="41.25" customHeight="1" x14ac:dyDescent="0.25">
      <c r="A151" s="70"/>
      <c r="B151" s="124" t="s">
        <v>525</v>
      </c>
      <c r="C151" s="124"/>
      <c r="D151" s="124"/>
      <c r="E151" s="124"/>
      <c r="F151" s="124"/>
      <c r="G151" s="124"/>
      <c r="H151" s="124"/>
      <c r="I151" s="124"/>
      <c r="J151" s="124"/>
      <c r="K151" s="92"/>
      <c r="L151" s="132"/>
      <c r="M151" s="132"/>
    </row>
    <row r="152" spans="1:13" ht="70.5" customHeight="1" x14ac:dyDescent="0.25">
      <c r="A152" s="70">
        <v>100</v>
      </c>
      <c r="B152" s="6" t="s">
        <v>526</v>
      </c>
      <c r="C152" s="70" t="s">
        <v>527</v>
      </c>
      <c r="D152" s="70" t="s">
        <v>529</v>
      </c>
      <c r="E152" s="7">
        <f>198832.33/1.19</f>
        <v>167085.99159663866</v>
      </c>
      <c r="F152" s="70" t="s">
        <v>32</v>
      </c>
      <c r="G152" s="30" t="s">
        <v>519</v>
      </c>
      <c r="H152" s="30" t="s">
        <v>67</v>
      </c>
      <c r="I152" s="10" t="s">
        <v>528</v>
      </c>
      <c r="J152" s="70" t="s">
        <v>519</v>
      </c>
      <c r="K152" s="92"/>
      <c r="L152" s="132"/>
      <c r="M152" s="132"/>
    </row>
    <row r="153" spans="1:13" ht="15.75" customHeight="1" x14ac:dyDescent="0.25">
      <c r="A153" s="93"/>
      <c r="B153" s="94"/>
      <c r="C153" s="93"/>
      <c r="D153" s="95"/>
      <c r="E153" s="96"/>
      <c r="F153" s="97"/>
      <c r="G153" s="98"/>
      <c r="H153" s="98"/>
      <c r="I153" s="99"/>
      <c r="J153" s="98"/>
      <c r="K153" s="92"/>
      <c r="L153" s="132"/>
      <c r="M153" s="132"/>
    </row>
    <row r="154" spans="1:13" ht="15" customHeight="1" x14ac:dyDescent="0.25">
      <c r="A154" s="93"/>
      <c r="B154" s="100"/>
      <c r="C154" s="93"/>
      <c r="D154" s="95"/>
      <c r="E154" s="96"/>
      <c r="F154" s="97"/>
      <c r="G154" s="98"/>
      <c r="H154" s="98"/>
      <c r="I154" s="99"/>
      <c r="J154" s="98"/>
      <c r="K154" s="92"/>
      <c r="L154" s="132"/>
      <c r="M154" s="132"/>
    </row>
    <row r="155" spans="1:13" ht="15" customHeight="1" x14ac:dyDescent="0.25">
      <c r="A155" s="93"/>
      <c r="B155" s="114"/>
      <c r="C155" s="114"/>
      <c r="D155" s="114"/>
      <c r="E155" s="114"/>
      <c r="F155" s="114"/>
      <c r="G155" s="114"/>
      <c r="H155" s="114"/>
      <c r="I155" s="114"/>
      <c r="J155" s="98"/>
      <c r="K155" s="92"/>
      <c r="L155" s="132"/>
      <c r="M155" s="132"/>
    </row>
    <row r="156" spans="1:13" ht="15" customHeight="1" x14ac:dyDescent="0.25">
      <c r="A156" s="93"/>
      <c r="B156" s="114"/>
      <c r="C156" s="114"/>
      <c r="D156" s="114"/>
      <c r="E156" s="114"/>
      <c r="F156" s="114"/>
      <c r="G156" s="114"/>
      <c r="H156" s="114"/>
      <c r="I156" s="114"/>
      <c r="J156" s="101"/>
      <c r="K156" s="92"/>
      <c r="L156" s="132"/>
      <c r="M156" s="132"/>
    </row>
    <row r="157" spans="1:13" ht="15" customHeight="1" x14ac:dyDescent="0.25">
      <c r="A157" s="93"/>
      <c r="B157" s="114"/>
      <c r="C157" s="114"/>
      <c r="D157" s="114"/>
      <c r="E157" s="114"/>
      <c r="F157" s="114"/>
      <c r="G157" s="114"/>
      <c r="H157" s="114"/>
      <c r="I157" s="114"/>
      <c r="J157" s="92"/>
      <c r="K157" s="92"/>
      <c r="L157" s="132"/>
      <c r="M157" s="132"/>
    </row>
    <row r="158" spans="1:13" ht="15" customHeight="1" x14ac:dyDescent="0.25">
      <c r="A158" s="93"/>
      <c r="B158" s="92"/>
      <c r="C158" s="92"/>
      <c r="D158" s="92"/>
      <c r="E158" s="92"/>
      <c r="F158" s="92"/>
      <c r="G158" s="92"/>
      <c r="H158" s="92"/>
      <c r="I158" s="92"/>
      <c r="J158" s="92"/>
      <c r="L158" s="132"/>
      <c r="M158" s="132"/>
    </row>
    <row r="159" spans="1:13" ht="15" customHeight="1" x14ac:dyDescent="0.25">
      <c r="A159" s="93"/>
      <c r="B159" s="92"/>
      <c r="C159" s="92"/>
      <c r="D159" s="92"/>
      <c r="E159" s="92"/>
      <c r="F159" s="92"/>
      <c r="G159" s="92"/>
      <c r="H159" s="92"/>
      <c r="I159" s="92"/>
      <c r="J159" s="92"/>
      <c r="L159" s="132"/>
      <c r="M159" s="132"/>
    </row>
    <row r="160" spans="1:13" ht="15" customHeight="1" x14ac:dyDescent="0.25">
      <c r="A160" s="93"/>
      <c r="B160" s="92"/>
      <c r="C160" s="92"/>
      <c r="D160" s="92"/>
      <c r="E160" s="92"/>
      <c r="F160" s="92"/>
      <c r="G160" s="92"/>
      <c r="H160" s="92"/>
      <c r="I160" s="92"/>
      <c r="J160" s="92"/>
      <c r="L160" s="132"/>
      <c r="M160" s="132"/>
    </row>
    <row r="161" spans="1:13" ht="15" customHeight="1" x14ac:dyDescent="0.25">
      <c r="A161" s="93"/>
      <c r="B161" s="92"/>
      <c r="C161" s="92"/>
      <c r="D161" s="92"/>
      <c r="E161" s="92"/>
      <c r="F161" s="92"/>
      <c r="G161" s="92"/>
      <c r="H161" s="92"/>
      <c r="I161" s="92"/>
      <c r="J161" s="92"/>
      <c r="L161" s="132"/>
      <c r="M161" s="132"/>
    </row>
    <row r="162" spans="1:13" x14ac:dyDescent="0.25">
      <c r="A162" s="93"/>
      <c r="B162" s="92"/>
      <c r="C162" s="92"/>
      <c r="D162" s="92"/>
      <c r="E162" s="92"/>
      <c r="F162" s="92"/>
      <c r="G162" s="92"/>
      <c r="H162" s="92"/>
      <c r="I162" s="92"/>
      <c r="J162" s="92"/>
    </row>
    <row r="163" spans="1:13" x14ac:dyDescent="0.25">
      <c r="A163" s="93"/>
      <c r="B163" s="92"/>
      <c r="C163" s="92"/>
      <c r="D163" s="92"/>
      <c r="E163" s="92"/>
      <c r="F163" s="92"/>
      <c r="G163" s="92"/>
      <c r="H163" s="92"/>
      <c r="I163" s="92"/>
      <c r="J163" s="92"/>
    </row>
    <row r="164" spans="1:13" x14ac:dyDescent="0.25">
      <c r="A164" s="93"/>
      <c r="B164" s="94"/>
      <c r="C164" s="95"/>
      <c r="D164" s="95"/>
      <c r="E164" s="96"/>
      <c r="F164" s="97"/>
      <c r="G164" s="98"/>
      <c r="H164" s="98"/>
      <c r="I164" s="102"/>
      <c r="J164" s="98"/>
    </row>
    <row r="165" spans="1:13" x14ac:dyDescent="0.25">
      <c r="A165" s="93"/>
      <c r="B165" s="94"/>
      <c r="C165" s="95"/>
      <c r="D165" s="95"/>
      <c r="E165" s="96"/>
      <c r="F165" s="97"/>
      <c r="G165" s="98"/>
      <c r="H165" s="98"/>
      <c r="I165" s="102"/>
      <c r="J165" s="98"/>
    </row>
    <row r="166" spans="1:13" x14ac:dyDescent="0.25">
      <c r="A166" s="93"/>
      <c r="B166" s="94"/>
      <c r="C166" s="95"/>
      <c r="D166" s="95"/>
      <c r="E166" s="96"/>
      <c r="F166" s="97"/>
      <c r="G166" s="98"/>
      <c r="H166" s="98"/>
      <c r="I166" s="102"/>
      <c r="J166" s="98"/>
    </row>
    <row r="167" spans="1:13" x14ac:dyDescent="0.25">
      <c r="A167" s="93"/>
      <c r="B167" s="94"/>
      <c r="C167" s="103"/>
      <c r="D167" s="95"/>
      <c r="E167" s="96"/>
      <c r="F167" s="97"/>
      <c r="G167" s="98"/>
      <c r="H167" s="98"/>
      <c r="I167" s="102"/>
      <c r="J167" s="98"/>
    </row>
  </sheetData>
  <mergeCells count="21">
    <mergeCell ref="A1:J1"/>
    <mergeCell ref="C2:D2"/>
    <mergeCell ref="L3:M161"/>
    <mergeCell ref="A10:J10"/>
    <mergeCell ref="A14:J14"/>
    <mergeCell ref="A48:J48"/>
    <mergeCell ref="A146:J146"/>
    <mergeCell ref="A3:J3"/>
    <mergeCell ref="A125:J125"/>
    <mergeCell ref="A40:J40"/>
    <mergeCell ref="A132:J132"/>
    <mergeCell ref="A76:J76"/>
    <mergeCell ref="A74:J74"/>
    <mergeCell ref="A123:J123"/>
    <mergeCell ref="A86:J86"/>
    <mergeCell ref="A90:J90"/>
    <mergeCell ref="A96:J96"/>
    <mergeCell ref="A84:J84"/>
    <mergeCell ref="A92:J92"/>
    <mergeCell ref="A144:J144"/>
    <mergeCell ref="B151:J151"/>
  </mergeCells>
  <phoneticPr fontId="4" type="noConversion"/>
  <pageMargins left="0.25" right="0.25" top="0.75" bottom="0.75" header="0.3" footer="0.3"/>
  <pageSetup scale="60" fitToHeight="0" orientation="landscape" r:id="rId1"/>
  <rowBreaks count="1" manualBreakCount="1">
    <brk id="61" max="16383" man="1"/>
  </rowBreaks>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D25"/>
  <sheetViews>
    <sheetView workbookViewId="0">
      <selection activeCell="D25" sqref="D25"/>
    </sheetView>
  </sheetViews>
  <sheetFormatPr defaultRowHeight="15" x14ac:dyDescent="0.25"/>
  <cols>
    <col min="4" max="4" width="12" customWidth="1"/>
  </cols>
  <sheetData>
    <row r="3" spans="3:4" x14ac:dyDescent="0.25">
      <c r="C3">
        <v>300</v>
      </c>
      <c r="D3" s="1">
        <f>C3/1.19</f>
        <v>252.10084033613447</v>
      </c>
    </row>
    <row r="4" spans="3:4" x14ac:dyDescent="0.25">
      <c r="C4">
        <v>1200</v>
      </c>
      <c r="D4" s="1">
        <f t="shared" ref="D4:D25" si="0">C4/1.19</f>
        <v>1008.4033613445379</v>
      </c>
    </row>
    <row r="5" spans="3:4" x14ac:dyDescent="0.25">
      <c r="C5">
        <v>1900</v>
      </c>
      <c r="D5" s="1">
        <f t="shared" si="0"/>
        <v>1596.6386554621849</v>
      </c>
    </row>
    <row r="6" spans="3:4" x14ac:dyDescent="0.25">
      <c r="C6">
        <v>1500</v>
      </c>
      <c r="D6" s="1">
        <f t="shared" si="0"/>
        <v>1260.5042016806724</v>
      </c>
    </row>
    <row r="7" spans="3:4" x14ac:dyDescent="0.25">
      <c r="C7">
        <v>500</v>
      </c>
      <c r="D7" s="1">
        <f t="shared" si="0"/>
        <v>420.1680672268908</v>
      </c>
    </row>
    <row r="8" spans="3:4" x14ac:dyDescent="0.25">
      <c r="C8">
        <v>220</v>
      </c>
      <c r="D8" s="1">
        <f t="shared" si="0"/>
        <v>184.87394957983193</v>
      </c>
    </row>
    <row r="9" spans="3:4" x14ac:dyDescent="0.25">
      <c r="C9">
        <v>90</v>
      </c>
      <c r="D9" s="1">
        <f t="shared" si="0"/>
        <v>75.630252100840337</v>
      </c>
    </row>
    <row r="10" spans="3:4" x14ac:dyDescent="0.25">
      <c r="C10">
        <v>12890</v>
      </c>
      <c r="D10" s="1">
        <f t="shared" si="0"/>
        <v>10831.932773109243</v>
      </c>
    </row>
    <row r="11" spans="3:4" x14ac:dyDescent="0.25">
      <c r="C11">
        <v>3000</v>
      </c>
      <c r="D11" s="1">
        <f t="shared" si="0"/>
        <v>2521.0084033613448</v>
      </c>
    </row>
    <row r="12" spans="3:4" x14ac:dyDescent="0.25">
      <c r="C12">
        <v>21600</v>
      </c>
      <c r="D12" s="1">
        <f t="shared" si="0"/>
        <v>18151.26050420168</v>
      </c>
    </row>
    <row r="13" spans="3:4" x14ac:dyDescent="0.25">
      <c r="C13">
        <v>1500</v>
      </c>
      <c r="D13" s="1">
        <f t="shared" si="0"/>
        <v>1260.5042016806724</v>
      </c>
    </row>
    <row r="14" spans="3:4" x14ac:dyDescent="0.25">
      <c r="C14">
        <v>2000</v>
      </c>
      <c r="D14" s="1">
        <f t="shared" si="0"/>
        <v>1680.6722689075632</v>
      </c>
    </row>
    <row r="15" spans="3:4" x14ac:dyDescent="0.25">
      <c r="C15">
        <v>13060</v>
      </c>
      <c r="D15" s="1">
        <f t="shared" si="0"/>
        <v>10974.789915966387</v>
      </c>
    </row>
    <row r="16" spans="3:4" x14ac:dyDescent="0.25">
      <c r="C16">
        <v>250</v>
      </c>
      <c r="D16" s="1">
        <f t="shared" si="0"/>
        <v>210.0840336134454</v>
      </c>
    </row>
    <row r="17" spans="3:4" x14ac:dyDescent="0.25">
      <c r="C17">
        <v>10284</v>
      </c>
      <c r="D17" s="1">
        <f t="shared" si="0"/>
        <v>8642.0168067226896</v>
      </c>
    </row>
    <row r="18" spans="3:4" x14ac:dyDescent="0.25">
      <c r="C18">
        <v>111100</v>
      </c>
      <c r="D18" s="1">
        <f t="shared" si="0"/>
        <v>93361.344537815137</v>
      </c>
    </row>
    <row r="19" spans="3:4" x14ac:dyDescent="0.25">
      <c r="C19">
        <v>6000</v>
      </c>
      <c r="D19" s="1">
        <f t="shared" si="0"/>
        <v>5042.0168067226896</v>
      </c>
    </row>
    <row r="20" spans="3:4" x14ac:dyDescent="0.25">
      <c r="C20">
        <v>17250</v>
      </c>
      <c r="D20" s="1">
        <f t="shared" si="0"/>
        <v>14495.798319327732</v>
      </c>
    </row>
    <row r="21" spans="3:4" x14ac:dyDescent="0.25">
      <c r="C21">
        <v>146880</v>
      </c>
      <c r="D21" s="1">
        <f t="shared" si="0"/>
        <v>123428.57142857143</v>
      </c>
    </row>
    <row r="22" spans="3:4" x14ac:dyDescent="0.25">
      <c r="C22">
        <v>900000</v>
      </c>
      <c r="D22" s="1">
        <f t="shared" si="0"/>
        <v>756302.52100840339</v>
      </c>
    </row>
    <row r="23" spans="3:4" x14ac:dyDescent="0.25">
      <c r="C23">
        <v>2700</v>
      </c>
      <c r="D23" s="1">
        <f t="shared" si="0"/>
        <v>2268.90756302521</v>
      </c>
    </row>
    <row r="24" spans="3:4" x14ac:dyDescent="0.25">
      <c r="C24">
        <v>17040</v>
      </c>
      <c r="D24" s="1">
        <f t="shared" si="0"/>
        <v>14319.327731092437</v>
      </c>
    </row>
    <row r="25" spans="3:4" x14ac:dyDescent="0.25">
      <c r="C25">
        <v>9527500</v>
      </c>
      <c r="D25" s="1">
        <f t="shared" si="0"/>
        <v>8006302.521008404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PAAP 2024</vt:lpstr>
      <vt:lpstr>Achizitii directe 2024</vt:lpstr>
      <vt:lpstr>Sheet1</vt:lpstr>
      <vt:lpstr>'PAAP 2024'!Print_Area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2024-12-19T13:20:16Z</dcterms:modified>
</cp:coreProperties>
</file>